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<sst xmlns="http://schemas.openxmlformats.org/spreadsheetml/2006/main" count="411" uniqueCount="201">
  <si>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</si>
  <si>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</si>
  <si>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</si>
  <si>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</si>
  <si>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</si>
  <si>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</si>
  <si>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</si>
  <si>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</si>
  <si>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 xml:space="preserve">по ОКПО   </t>
  </si>
  <si>
    <t>00091184</t>
  </si>
  <si>
    <t xml:space="preserve">Глава по БК   </t>
  </si>
  <si>
    <t>138</t>
  </si>
  <si>
    <t>Наименование бюджета</t>
  </si>
  <si>
    <t xml:space="preserve"> 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</si>
  <si>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</si>
  <si>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</si>
  <si>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</si>
  <si>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</si>
  <si>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</si>
  <si>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</si>
  <si>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</si>
  <si>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</si>
  <si>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</si>
  <si>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</si>
  <si>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</si>
  <si>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</si>
  <si>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</si>
  <si>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</si>
  <si>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</si>
  <si>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</si>
  <si>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</si>
  <si>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</si>
  <si>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</si>
  <si>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</si>
  <si>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</si>
  <si>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</si>
  <si>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</si>
  <si>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</si>
  <si>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</si>
  <si>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</si>
  <si>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</si>
  <si>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</si>
  <si>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</si>
  <si>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</si>
  <si>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</si>
  <si>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</si>
  <si>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</si>
  <si>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</si>
  <si>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</si>
  <si>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</si>
  <si>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</si>
  <si>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</si>
  <si>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</si>
  <si>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</si>
  <si>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</si>
  <si>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</si>
  <si>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</si>
  <si>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</si>
  <si>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</si>
  <si>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</si>
  <si>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</si>
  <si>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</si>
  <si>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</si>
  <si>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</si>
  <si>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</si>
  <si>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</si>
  <si>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</si>
  <si>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</si>
  <si>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</si>
  <si>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</si>
  <si>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</si>
  <si>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</si>
  <si>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</si>
  <si>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</si>
  <si>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</si>
  <si>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</si>
  <si>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</si>
  <si>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</si>
  <si>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</si>
  <si>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</si>
  <si>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</si>
  <si>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</si>
  <si>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Налоговые и неналоговые доходы</t>
  </si>
  <si>
    <t>компенсационные выплаты на проезд</t>
  </si>
  <si>
    <t>служащих, замещающих государственные и гражданские должности</t>
  </si>
  <si>
    <t>работников по краевой тарифной сетке</t>
  </si>
  <si>
    <t>Иные бюджетные ассигнования</t>
  </si>
  <si>
    <t xml:space="preserve">по ОКТМО   </t>
  </si>
  <si>
    <t>04701000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</si>
  <si>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</si>
  <si>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Невыясненные поступления, зачисляемые в бюджеты субъектов Российской Федерации</t>
  </si>
  <si>
    <t>138 117 01020 02 0000180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</si>
  <si>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</si>
  <si>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Служба строительного надзора и жилищного контроля Красноярского края </t>
  </si>
  <si>
    <t>Увеличение стоимости основных средств</t>
  </si>
  <si>
    <t>выплаты при служебных командировках и командировках на курсы повышения квалификации</t>
  </si>
  <si>
    <t>Прочие неналоговые доходы бюджетов субъектов Российской Федерации</t>
  </si>
  <si>
    <t>Расходы бюджета  - всего</t>
  </si>
  <si>
    <t>Служба строительного надзора и жилищного контроля Красноярского края</t>
  </si>
  <si>
    <t>связь</t>
  </si>
  <si>
    <t>бюджет Красноярского края</t>
  </si>
  <si>
    <t xml:space="preserve">Периодичность: </t>
  </si>
  <si>
    <t xml:space="preserve">Единица измерения: </t>
  </si>
  <si>
    <t>руб.</t>
  </si>
  <si>
    <t>-</t>
  </si>
  <si>
    <t>увеличение остатков средств, всего</t>
  </si>
  <si>
    <t>уменьшение остатков средств, всего</t>
  </si>
  <si>
    <t>138 0000 0000000000 000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</si>
  <si>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</si>
  <si>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 xml:space="preserve">Руководитель службы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</si>
  <si>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
</t>
  </si>
  <si>
    <t>138 100 00000 00 0000 000</t>
  </si>
  <si>
    <t>138 113 00000 00 0000 000</t>
  </si>
  <si>
    <t>ГРБС</t>
  </si>
  <si>
    <t>Главный распорядитель, распорядитель, получатель бюджетных средств, главный администратор, админи-стратор доходов бюджета, главный администратор, администратор источников финансирования дефицита бюджета</t>
  </si>
  <si>
    <t>138 108 07400 01 0000 110</t>
  </si>
  <si>
    <t>138 116 33020 02 0000 140</t>
  </si>
  <si>
    <t>138 117 05020 02 0000 180</t>
  </si>
  <si>
    <t>138 116 33000 00 0000 140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</si>
  <si>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</si>
  <si>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Страхование</t>
  </si>
  <si>
    <t>138 113 02992 02 0000 130</t>
  </si>
  <si>
    <t>138 113 02062 02 0000 130</t>
  </si>
  <si>
    <t>Прочие доходы от компенсации затрат бюджетов субъектов Российской Федерации</t>
  </si>
  <si>
    <t>Государственная пошлина</t>
  </si>
  <si>
    <t>138 108 00000 00 0000 000</t>
  </si>
  <si>
    <t>138 108 07000 01 0000 110</t>
  </si>
  <si>
    <t>Доходы от компенсации затрат государства</t>
  </si>
  <si>
    <t>138 113 02000 00 0000 130</t>
  </si>
  <si>
    <t>138 113 02990 00 0000 130</t>
  </si>
  <si>
    <t>Прочие доходы от компенсации затрат государства</t>
  </si>
  <si>
    <t>Начальник отдела формирования, контроля и исполнения бюджета</t>
  </si>
  <si>
    <t>М.В. Раткевич</t>
  </si>
  <si>
    <t xml:space="preserve">Прочие неналоговые доходы </t>
  </si>
  <si>
    <t>138 117 00000 00 0000 000</t>
  </si>
  <si>
    <t>Невыясненные поступления</t>
  </si>
  <si>
    <t>138 117 01000 00 0000 180</t>
  </si>
  <si>
    <t>Е.Н. Скрипальщиков</t>
  </si>
  <si>
    <t>138 0113 0000000000 000</t>
  </si>
  <si>
    <t>Другие общегосударственные вопросы</t>
  </si>
  <si>
    <t>138 0113 1600000000 000</t>
  </si>
  <si>
    <t>138 0113 1650000000 000</t>
  </si>
  <si>
    <t>138 0113 1650000210 000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</si>
  <si>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«Создание условий для обеспечения доступным и комфортным жильем граждан»</t>
  </si>
  <si>
    <t>138 0113 1650000210 100</t>
  </si>
  <si>
    <t>138 0113 1650000210 120</t>
  </si>
  <si>
    <t>13801131650000210121</t>
  </si>
  <si>
    <t>13801131650000210121211</t>
  </si>
  <si>
    <t>13801131650000210129</t>
  </si>
  <si>
    <t>13801131650000210129213</t>
  </si>
  <si>
    <t>13801131650000210122</t>
  </si>
  <si>
    <t>13801131650000210122212</t>
  </si>
  <si>
    <t>Иные выплаты персоналу государственных (муниципальных) органов, за исключением фонда оплаты труда</t>
  </si>
  <si>
    <t>13801131650000210121266</t>
  </si>
  <si>
    <t>138 0100 0000000000 000</t>
  </si>
  <si>
    <t>Общегосударственные вопросы</t>
  </si>
  <si>
    <t xml:space="preserve">Государственная программа Красноярского края "Создание условий для обеспечения доступным и комфортным жильем граждан"
</t>
  </si>
  <si>
    <t xml:space="preserve">Подпрограмма "Обеспечение реализации государственной программы и прочие мероприятия"
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</si>
  <si>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</si>
  <si>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</si>
  <si>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</si>
  <si>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13801131650000210122226</t>
  </si>
  <si>
    <t>13801131650000210122214</t>
  </si>
  <si>
    <t xml:space="preserve">Закупка товаров, работ и услуг для обеспечения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</si>
  <si>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</si>
  <si>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Закупка товаров, работ, услуг в сфере информационно-коммуникационных технологий</t>
  </si>
  <si>
    <t>138 0113 1650000210 200</t>
  </si>
  <si>
    <t>138 0113 1650000210 240</t>
  </si>
  <si>
    <t>138 0113 1650000210242</t>
  </si>
  <si>
    <t>Закупка товаров, работ, услуг в целях капитального ремонта государственного (муниципального) имущества</t>
  </si>
  <si>
    <t>138 0113 1650000210243</t>
  </si>
  <si>
    <t>Прочая закупка товаров, работ и услуг</t>
  </si>
  <si>
    <t>13801131650000210244</t>
  </si>
  <si>
    <t>13801131650000210244221</t>
  </si>
  <si>
    <t>13801131650000210244222</t>
  </si>
  <si>
    <t>13801131650000210244223</t>
  </si>
  <si>
    <t>13801131650000210244224</t>
  </si>
  <si>
    <t>13801131650000210244225</t>
  </si>
  <si>
    <t>13801131650000210244226</t>
  </si>
  <si>
    <t>13801131650000210244227</t>
  </si>
  <si>
    <t>13801131650000210244310</t>
  </si>
  <si>
    <t>13801131650000210244343</t>
  </si>
  <si>
    <t>13801131650000210244346</t>
  </si>
  <si>
    <t>13801131650000210244349</t>
  </si>
  <si>
    <t>Пособия, компенсации и иные социальные выплаты гражданам, кроме публичных нормативных обязательств</t>
  </si>
  <si>
    <t xml:space="preserve">Социальное обеспечение и иные выплаты населению
</t>
  </si>
  <si>
    <t xml:space="preserve">Исполнение судебных актов
</t>
  </si>
  <si>
    <t xml:space="preserve">Уплата налогов, сборов и иных платежей
</t>
  </si>
  <si>
    <t>138 0113 1650000210 300</t>
  </si>
  <si>
    <t>138 0113 1650000210 320</t>
  </si>
  <si>
    <t>138 0113 1650000210 800</t>
  </si>
  <si>
    <t>138 0113 1650000210 830</t>
  </si>
  <si>
    <t>138 0113 1650000210 850</t>
  </si>
  <si>
    <t>13801131650000210244342</t>
  </si>
  <si>
    <t>138 0113 1650000210243 226</t>
  </si>
  <si>
    <t>Доходы от оказания платных услуг и компенсации затрат государства</t>
  </si>
  <si>
    <t>13801131650000210244344</t>
  </si>
  <si>
    <t>138 0113 1650000210243 225</t>
  </si>
  <si>
    <t>на 01 января 2020 г.</t>
  </si>
  <si>
    <r>
      <t xml:space="preserve">месячная, квартальная, </t>
    </r>
    <r>
      <rPr>
        <u val="single"/>
        <sz val="8"/>
        <rFont val="Arial"/>
        <family val="2"/>
      </rPr>
      <t>годовая</t>
    </r>
  </si>
  <si>
    <t>22 января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</si>
</sst>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u val="single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4" fillId="21" borderId="1" applyNumberFormat="0" applyAlignment="0" applyProtection="0"/>
    <xf numFmtId="0" fontId="15" fillId="22" borderId="2" applyNumberFormat="0" applyAlignment="0" applyProtection="0"/>
    <xf numFmtId="0" fontId="24" fillId="22" borderId="1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14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26" borderId="20" xfId="0" applyNumberFormat="1" applyFill="1" applyBorder="1" applyAlignment="1">
      <alignment horizontal="right"/>
    </xf>
    <xf numFmtId="4" fontId="0" fillId="26" borderId="15" xfId="0" applyNumberFormat="1" applyFill="1" applyBorder="1" applyAlignment="1">
      <alignment horizontal="right"/>
    </xf>
    <xf numFmtId="4" fontId="0" fillId="26" borderId="17" xfId="0" applyNumberFormat="1" applyFill="1" applyBorder="1" applyAlignment="1">
      <alignment/>
    </xf>
    <xf numFmtId="4" fontId="0" fillId="26" borderId="10" xfId="0" applyNumberFormat="1" applyFill="1" applyBorder="1" applyAlignment="1">
      <alignment/>
    </xf>
    <xf numFmtId="4" fontId="0" fillId="26" borderId="14" xfId="0" applyNumberFormat="1" applyFill="1" applyBorder="1" applyAlignment="1">
      <alignment/>
    </xf>
    <xf numFmtId="4" fontId="0" fillId="26" borderId="14" xfId="0" applyNumberForma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" fontId="0" fillId="26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5" xfId="0" applyBorder="1" applyAlignment="1">
      <alignment horizontal="left" vertical="top" wrapText="1"/>
    </xf>
    <xf numFmtId="0" fontId="2" fillId="0" borderId="26" xfId="0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28" xfId="0" applyNumberFormat="1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4" fontId="0" fillId="26" borderId="20" xfId="0" applyNumberForma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4" fontId="0" fillId="0" borderId="28" xfId="0" applyNumberFormat="1" applyBorder="1" applyAlignment="1">
      <alignment horizontal="left" vertical="top"/>
    </xf>
    <xf numFmtId="4" fontId="0" fillId="26" borderId="28" xfId="0" applyNumberFormat="1" applyFill="1" applyBorder="1" applyAlignment="1">
      <alignment horizontal="left" vertical="top"/>
    </xf>
    <xf numFmtId="0" fontId="0" fillId="26" borderId="2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0" fillId="0" borderId="14" xfId="0" applyNumberForma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0" fillId="0" borderId="0" xfId="0" applyBorder="1" applyAlignment="1">
      <alignment horizontal="centerContinuous" vertic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0" borderId="20" xfId="0" applyNumberForma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/>
    </xf>
    <xf numFmtId="2" fontId="0" fillId="0" borderId="32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left"/>
    </xf>
    <xf numFmtId="4" fontId="0" fillId="26" borderId="28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4" xfId="0" applyNumberFormat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top"/>
    </xf>
    <xf numFmtId="4" fontId="0" fillId="0" borderId="33" xfId="0" applyNumberFormat="1" applyBorder="1" applyAlignment="1">
      <alignment horizontal="left" vertical="top"/>
    </xf>
    <xf numFmtId="4" fontId="0" fillId="0" borderId="32" xfId="0" applyNumberFormat="1" applyBorder="1" applyAlignment="1">
      <alignment horizontal="left" vertical="top"/>
    </xf>
    <xf numFmtId="4" fontId="0" fillId="0" borderId="38" xfId="0" applyNumberForma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" fontId="0" fillId="26" borderId="14" xfId="0" applyNumberFormat="1" applyFill="1" applyBorder="1" applyAlignment="1">
      <alignment horizontal="left" vertical="top"/>
    </xf>
    <xf numFmtId="4" fontId="0" fillId="0" borderId="15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19" xfId="0" applyFont="1" applyBorder="1" applyAlignment="1">
      <alignment horizontal="right"/>
    </xf>
    <xf numFmtId="0" fontId="0" fillId="26" borderId="0" xfId="0" applyFill="1" applyAlignment="1">
      <alignment/>
    </xf>
    <xf numFmtId="4" fontId="0" fillId="0" borderId="10" xfId="0" applyNumberFormat="1" applyBorder="1" applyAlignment="1">
      <alignment horizontal="center" vertical="top"/>
    </xf>
    <xf numFmtId="4" fontId="0" fillId="0" borderId="28" xfId="0" applyNumberFormat="1" applyBorder="1" applyAlignment="1">
      <alignment horizontal="center" vertical="top"/>
    </xf>
    <xf numFmtId="4" fontId="0" fillId="26" borderId="15" xfId="0" applyNumberFormat="1" applyFill="1" applyBorder="1" applyAlignment="1">
      <alignment horizontal="center"/>
    </xf>
    <xf numFmtId="4" fontId="0" fillId="26" borderId="14" xfId="0" applyNumberFormat="1" applyFill="1" applyBorder="1" applyAlignment="1">
      <alignment horizontal="center"/>
    </xf>
    <xf numFmtId="4" fontId="0" fillId="26" borderId="20" xfId="0" applyNumberFormat="1" applyFill="1" applyBorder="1" applyAlignment="1">
      <alignment horizontal="center"/>
    </xf>
    <xf numFmtId="4" fontId="0" fillId="26" borderId="28" xfId="0" applyNumberFormat="1" applyFill="1" applyBorder="1" applyAlignment="1">
      <alignment horizontal="center"/>
    </xf>
    <xf numFmtId="4" fontId="0" fillId="26" borderId="33" xfId="0" applyNumberForma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26" borderId="38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left"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28" xfId="0" applyNumberForma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5" xfId="0" applyFill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0" fillId="0" borderId="20" xfId="0" applyBorder="1" applyAlignment="1">
      <alignment/>
    </xf>
    <xf numFmtId="0" fontId="0" fillId="26" borderId="25" xfId="0" applyFill="1" applyBorder="1" applyAlignment="1">
      <alignment horizontal="left" wrapText="1"/>
    </xf>
    <xf numFmtId="49" fontId="0" fillId="26" borderId="24" xfId="0" applyNumberFormat="1" applyFill="1" applyBorder="1" applyAlignment="1">
      <alignment horizontal="center"/>
    </xf>
    <xf numFmtId="3" fontId="0" fillId="26" borderId="20" xfId="0" applyNumberFormat="1" applyFill="1" applyBorder="1" applyAlignment="1">
      <alignment/>
    </xf>
    <xf numFmtId="0" fontId="0" fillId="26" borderId="24" xfId="0" applyFill="1" applyBorder="1" applyAlignment="1">
      <alignment horizontal="left" vertical="top"/>
    </xf>
    <xf numFmtId="49" fontId="0" fillId="26" borderId="14" xfId="0" applyNumberFormat="1" applyFont="1" applyFill="1" applyBorder="1" applyAlignment="1">
      <alignment horizontal="left" vertical="top"/>
    </xf>
    <xf numFmtId="4" fontId="0" fillId="26" borderId="14" xfId="0" applyNumberFormat="1" applyFill="1" applyBorder="1" applyAlignment="1">
      <alignment horizontal="center" vertical="top"/>
    </xf>
    <xf numFmtId="4" fontId="0" fillId="26" borderId="32" xfId="0" applyNumberFormat="1" applyFill="1" applyBorder="1" applyAlignment="1">
      <alignment horizontal="left" vertical="top"/>
    </xf>
    <xf numFmtId="0" fontId="0" fillId="27" borderId="25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4" fontId="0" fillId="0" borderId="17" xfId="0" applyNumberFormat="1" applyBorder="1" applyAlignment="1">
      <alignment horizontal="left" vertical="top"/>
    </xf>
    <xf numFmtId="4" fontId="0" fillId="26" borderId="17" xfId="0" applyNumberFormat="1" applyFill="1" applyBorder="1" applyAlignment="1">
      <alignment horizontal="left" vertical="top"/>
    </xf>
    <xf numFmtId="4" fontId="0" fillId="0" borderId="39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26" borderId="10" xfId="0" applyNumberFormat="1" applyFill="1" applyBorder="1" applyAlignment="1">
      <alignment horizontal="left" vertical="top"/>
    </xf>
    <xf numFmtId="4" fontId="0" fillId="0" borderId="25" xfId="0" applyNumberFormat="1" applyBorder="1" applyAlignment="1">
      <alignment horizontal="left" vertical="top"/>
    </xf>
    <xf numFmtId="4" fontId="0" fillId="27" borderId="20" xfId="0" applyNumberFormat="1" applyFill="1" applyBorder="1" applyAlignment="1">
      <alignment horizontal="left" vertical="top"/>
    </xf>
    <xf numFmtId="0" fontId="3" fillId="26" borderId="0" xfId="0" applyFont="1" applyFill="1" applyAlignment="1">
      <alignment/>
    </xf>
    <xf numFmtId="4" fontId="0" fillId="0" borderId="14" xfId="0" applyNumberForma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4" fontId="0" fillId="0" borderId="32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20" xfId="0" applyNumberFormat="1" applyBorder="1" applyAlignment="1">
      <alignment horizontal="center" vertical="center"/>
    </xf>
    <xf numFmtId="4" fontId="0" fillId="26" borderId="2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116</xdr:row>
      <xdr:rowOff>28575</xdr:rowOff>
    </xdr:from>
    <xdr:to>
      <xdr:col>9</xdr:col>
      <xdr:colOff>628650</xdr:colOff>
      <xdr:row>117</xdr:row>
      <xdr:rowOff>19050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886700" y="21583650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1276350</xdr:colOff>
      <xdr:row>119</xdr:row>
      <xdr:rowOff>0</xdr:rowOff>
    </xdr:from>
    <xdr:to>
      <xdr:col>5</xdr:col>
      <xdr:colOff>314325</xdr:colOff>
      <xdr:row>120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95750" y="22126575"/>
          <a:ext cx="2105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28575</xdr:colOff>
      <xdr:row>119</xdr:row>
      <xdr:rowOff>19050</xdr:rowOff>
    </xdr:from>
    <xdr:to>
      <xdr:col>2</xdr:col>
      <xdr:colOff>1285875</xdr:colOff>
      <xdr:row>120</xdr:row>
      <xdr:rowOff>19050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514600" y="22145625"/>
          <a:ext cx="1590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115</xdr:row>
      <xdr:rowOff>9525</xdr:rowOff>
    </xdr:from>
    <xdr:to>
      <xdr:col>2</xdr:col>
      <xdr:colOff>638175</xdr:colOff>
      <xdr:row>116</xdr:row>
      <xdr:rowOff>9525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66900" y="21412200"/>
          <a:ext cx="1590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7</xdr:col>
      <xdr:colOff>714375</xdr:colOff>
      <xdr:row>116</xdr:row>
      <xdr:rowOff>114300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6686550" y="21555075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3</xdr:col>
      <xdr:colOff>657225</xdr:colOff>
      <xdr:row>116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2819400" y="21402675"/>
          <a:ext cx="2105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43">
      <selection activeCell="D87" sqref="D87"/>
    </sheetView>
  </sheetViews>
  <sheetFormatPr defaultColWidth="10.33203125" defaultRowHeight="11.25"/>
  <cols>
    <col min="1" max="1" width="43.5" style="0" customWidth="1"/>
    <col min="2" max="2" width="5.83203125" style="0" customWidth="1"/>
    <col min="3" max="3" width="25.33203125" style="0" customWidth="1"/>
    <col min="4" max="5" width="14.16015625" style="0" customWidth="1"/>
    <col min="6" max="6" width="14" style="0" customWidth="1"/>
    <col min="7" max="7" width="13.83203125" style="0" customWidth="1"/>
    <col min="8" max="8" width="13.33203125" style="0" customWidth="1"/>
    <col min="9" max="9" width="14.66015625" style="0" customWidth="1"/>
    <col min="10" max="11" width="14" style="0" customWidth="1"/>
    <col min="12" max="12" width="8" style="0" customWidth="1"/>
    <col min="13" max="13" width="15.66015625" style="0" customWidth="1"/>
    <col min="14" max="14" width="10.33203125" style="0" customWidth="1"/>
    <col min="15" max="15" width="11.66015625" style="0" bestFit="1" customWidth="1"/>
    <col min="16" max="17" width="10.33203125" style="0" customWidth="1"/>
  </cols>
  <sheetData>
    <row r="1" ht="12">
      <c r="D1" s="1" t="s">
        <v>0</v>
      </c>
    </row>
    <row r="2" ht="12">
      <c r="D2" s="1" t="s">
        <v>1</v>
      </c>
    </row>
    <row r="3" spans="4:9" ht="12">
      <c r="D3" s="1" t="s">
        <v>2</v>
      </c>
      <c r="I3" s="2" t="s">
        <v>3</v>
      </c>
    </row>
    <row r="4" spans="4:9" ht="12">
      <c r="D4" s="1" t="s">
        <v>4</v>
      </c>
      <c r="H4" s="3" t="s">
        <v>5</v>
      </c>
      <c r="I4" s="4" t="s">
        <v>6</v>
      </c>
    </row>
    <row r="5" spans="2:9" ht="11.25">
      <c r="B5" s="18" t="s">
        <v>198</v>
      </c>
      <c r="C5" s="18"/>
      <c r="D5" s="18"/>
      <c r="E5" s="18"/>
      <c r="F5" s="18"/>
      <c r="G5" s="18"/>
      <c r="H5" s="3" t="s">
        <v>7</v>
      </c>
      <c r="I5" s="23">
        <v>43831</v>
      </c>
    </row>
    <row r="6" spans="1:9" ht="26.25" customHeight="1">
      <c r="A6" s="187" t="s">
        <v>114</v>
      </c>
      <c r="B6" s="188"/>
      <c r="C6" s="180" t="s">
        <v>93</v>
      </c>
      <c r="D6" s="180"/>
      <c r="E6" s="180"/>
      <c r="F6" s="180"/>
      <c r="G6" s="180"/>
      <c r="I6" s="185" t="s">
        <v>113</v>
      </c>
    </row>
    <row r="7" spans="1:9" ht="27.75" customHeight="1">
      <c r="A7" s="188"/>
      <c r="B7" s="188"/>
      <c r="C7" s="180"/>
      <c r="D7" s="180"/>
      <c r="E7" s="180"/>
      <c r="F7" s="180"/>
      <c r="G7" s="180"/>
      <c r="I7" s="186"/>
    </row>
    <row r="8" spans="1:9" ht="11.25">
      <c r="A8" s="6"/>
      <c r="C8" s="181"/>
      <c r="D8" s="181"/>
      <c r="E8" s="181"/>
      <c r="F8" s="181"/>
      <c r="G8" s="181"/>
      <c r="H8" s="3" t="s">
        <v>8</v>
      </c>
      <c r="I8" s="5" t="s">
        <v>9</v>
      </c>
    </row>
    <row r="9" spans="1:9" ht="11.25" customHeight="1">
      <c r="A9" s="6"/>
      <c r="C9" s="182"/>
      <c r="D9" s="182"/>
      <c r="E9" s="182"/>
      <c r="F9" s="182"/>
      <c r="G9" s="182"/>
      <c r="H9" s="3" t="s">
        <v>10</v>
      </c>
      <c r="I9" s="5" t="s">
        <v>11</v>
      </c>
    </row>
    <row r="10" spans="1:9" ht="12.75" customHeight="1">
      <c r="A10" t="s">
        <v>12</v>
      </c>
      <c r="C10" s="184" t="s">
        <v>100</v>
      </c>
      <c r="D10" s="184"/>
      <c r="E10" s="184"/>
      <c r="F10" s="184"/>
      <c r="G10" s="184"/>
      <c r="H10" s="3" t="s">
        <v>87</v>
      </c>
      <c r="I10" s="40" t="s">
        <v>88</v>
      </c>
    </row>
    <row r="11" spans="1:9" ht="11.25">
      <c r="A11" s="129" t="s">
        <v>101</v>
      </c>
      <c r="C11" s="173" t="s">
        <v>199</v>
      </c>
      <c r="D11" s="173"/>
      <c r="E11" s="173"/>
      <c r="F11" s="173"/>
      <c r="G11" s="173"/>
      <c r="H11" s="3"/>
      <c r="I11" s="5"/>
    </row>
    <row r="12" spans="1:9" ht="12" thickBot="1">
      <c r="A12" t="s">
        <v>102</v>
      </c>
      <c r="C12" s="173" t="s">
        <v>103</v>
      </c>
      <c r="D12" s="173"/>
      <c r="E12" s="173"/>
      <c r="F12" s="173"/>
      <c r="G12" s="173"/>
      <c r="H12" s="3" t="s">
        <v>14</v>
      </c>
      <c r="I12" s="7" t="s">
        <v>15</v>
      </c>
    </row>
    <row r="13" ht="6" customHeight="1"/>
    <row r="14" spans="1:9" ht="12">
      <c r="A14" s="19" t="s">
        <v>16</v>
      </c>
      <c r="B14" s="19"/>
      <c r="C14" s="19"/>
      <c r="D14" s="19"/>
      <c r="E14" s="19"/>
      <c r="F14" s="19"/>
      <c r="G14" s="19"/>
      <c r="H14" s="19"/>
      <c r="I14" s="19"/>
    </row>
    <row r="15" ht="2.25" customHeight="1" hidden="1"/>
    <row r="16" spans="1:9" ht="23.25" customHeight="1">
      <c r="A16" s="176" t="s">
        <v>17</v>
      </c>
      <c r="B16" s="171" t="s">
        <v>18</v>
      </c>
      <c r="C16" s="171" t="s">
        <v>19</v>
      </c>
      <c r="D16" s="171" t="s">
        <v>20</v>
      </c>
      <c r="E16" s="20" t="s">
        <v>21</v>
      </c>
      <c r="F16" s="20"/>
      <c r="G16" s="20"/>
      <c r="H16" s="20"/>
      <c r="I16" s="171" t="s">
        <v>22</v>
      </c>
    </row>
    <row r="17" spans="1:9" ht="33.75">
      <c r="A17" s="177"/>
      <c r="B17" s="172"/>
      <c r="C17" s="172"/>
      <c r="D17" s="172"/>
      <c r="E17" s="8" t="s">
        <v>23</v>
      </c>
      <c r="F17" s="8" t="s">
        <v>24</v>
      </c>
      <c r="G17" s="8" t="s">
        <v>25</v>
      </c>
      <c r="H17" s="8" t="s">
        <v>26</v>
      </c>
      <c r="I17" s="172"/>
    </row>
    <row r="18" spans="1:9" ht="12" thickBot="1">
      <c r="A18" s="9" t="s">
        <v>27</v>
      </c>
      <c r="B18" s="9" t="s">
        <v>28</v>
      </c>
      <c r="C18" s="9" t="s">
        <v>29</v>
      </c>
      <c r="D18" s="9" t="s">
        <v>30</v>
      </c>
      <c r="E18" s="9" t="s">
        <v>31</v>
      </c>
      <c r="F18" s="9" t="s">
        <v>32</v>
      </c>
      <c r="G18" s="9" t="s">
        <v>33</v>
      </c>
      <c r="H18" s="9" t="s">
        <v>34</v>
      </c>
      <c r="I18" s="9" t="s">
        <v>35</v>
      </c>
    </row>
    <row r="19" spans="1:9" ht="12">
      <c r="A19" s="103" t="s">
        <v>36</v>
      </c>
      <c r="B19" s="35" t="s">
        <v>37</v>
      </c>
      <c r="C19" s="10" t="s">
        <v>38</v>
      </c>
      <c r="D19" s="28">
        <f>D21</f>
        <v>1570500</v>
      </c>
      <c r="E19" s="30">
        <f>E21</f>
        <v>1925477</v>
      </c>
      <c r="F19" s="132" t="s">
        <v>104</v>
      </c>
      <c r="G19" s="132" t="s">
        <v>104</v>
      </c>
      <c r="H19" s="30">
        <f>E19</f>
        <v>1925477</v>
      </c>
      <c r="I19" s="140" t="s">
        <v>104</v>
      </c>
    </row>
    <row r="20" spans="1:9" ht="9.75" customHeight="1">
      <c r="A20" s="11" t="s">
        <v>39</v>
      </c>
      <c r="B20" s="36"/>
      <c r="C20" s="12"/>
      <c r="D20" s="38"/>
      <c r="E20" s="31"/>
      <c r="F20" s="31"/>
      <c r="G20" s="31"/>
      <c r="H20" s="31"/>
      <c r="I20" s="47"/>
    </row>
    <row r="21" spans="1:9" ht="13.5" customHeight="1">
      <c r="A21" s="45" t="s">
        <v>82</v>
      </c>
      <c r="B21" s="37"/>
      <c r="C21" s="15" t="s">
        <v>111</v>
      </c>
      <c r="D21" s="46">
        <f>D22+D25</f>
        <v>1570500</v>
      </c>
      <c r="E21" s="33">
        <f>E22+E25</f>
        <v>1925477</v>
      </c>
      <c r="F21" s="133" t="s">
        <v>104</v>
      </c>
      <c r="G21" s="133" t="s">
        <v>104</v>
      </c>
      <c r="H21" s="32">
        <f>E21</f>
        <v>1925477</v>
      </c>
      <c r="I21" s="137" t="s">
        <v>104</v>
      </c>
    </row>
    <row r="22" spans="1:9" ht="13.5" customHeight="1">
      <c r="A22" s="151" t="s">
        <v>124</v>
      </c>
      <c r="B22" s="41"/>
      <c r="C22" s="152" t="s">
        <v>125</v>
      </c>
      <c r="D22" s="27">
        <f>D23</f>
        <v>1570000</v>
      </c>
      <c r="E22" s="42">
        <f>E23</f>
        <v>1925000</v>
      </c>
      <c r="F22" s="133" t="s">
        <v>104</v>
      </c>
      <c r="G22" s="133" t="s">
        <v>104</v>
      </c>
      <c r="H22" s="32">
        <f>H23</f>
        <v>1925000</v>
      </c>
      <c r="I22" s="137" t="s">
        <v>104</v>
      </c>
    </row>
    <row r="23" spans="1:9" ht="36" customHeight="1">
      <c r="A23" s="44" t="s">
        <v>89</v>
      </c>
      <c r="B23" s="41"/>
      <c r="C23" s="43" t="s">
        <v>126</v>
      </c>
      <c r="D23" s="27">
        <f>D24</f>
        <v>1570000</v>
      </c>
      <c r="E23" s="42">
        <f>E24</f>
        <v>1925000</v>
      </c>
      <c r="F23" s="133" t="s">
        <v>104</v>
      </c>
      <c r="G23" s="133" t="s">
        <v>104</v>
      </c>
      <c r="H23" s="34">
        <f aca="true" t="shared" si="0" ref="H23:H29">E23</f>
        <v>1925000</v>
      </c>
      <c r="I23" s="137" t="s">
        <v>104</v>
      </c>
    </row>
    <row r="24" spans="1:9" ht="57.75" customHeight="1">
      <c r="A24" s="44" t="s">
        <v>92</v>
      </c>
      <c r="B24" s="41"/>
      <c r="C24" s="43" t="s">
        <v>115</v>
      </c>
      <c r="D24" s="42">
        <v>1570000</v>
      </c>
      <c r="E24" s="42">
        <v>1925000</v>
      </c>
      <c r="F24" s="134" t="s">
        <v>104</v>
      </c>
      <c r="G24" s="134" t="s">
        <v>104</v>
      </c>
      <c r="H24" s="34">
        <f t="shared" si="0"/>
        <v>1925000</v>
      </c>
      <c r="I24" s="136" t="s">
        <v>104</v>
      </c>
    </row>
    <row r="25" spans="1:9" ht="21.75" customHeight="1">
      <c r="A25" s="143" t="s">
        <v>195</v>
      </c>
      <c r="B25" s="41"/>
      <c r="C25" s="144" t="s">
        <v>112</v>
      </c>
      <c r="D25" s="29">
        <f>D26</f>
        <v>500</v>
      </c>
      <c r="E25" s="42">
        <f>E28</f>
        <v>477</v>
      </c>
      <c r="F25" s="134" t="s">
        <v>104</v>
      </c>
      <c r="G25" s="134" t="s">
        <v>104</v>
      </c>
      <c r="H25" s="29">
        <f t="shared" si="0"/>
        <v>477</v>
      </c>
      <c r="I25" s="136">
        <f>D25-E25</f>
        <v>23</v>
      </c>
    </row>
    <row r="26" spans="1:9" ht="16.5" customHeight="1">
      <c r="A26" s="143" t="s">
        <v>127</v>
      </c>
      <c r="B26" s="41"/>
      <c r="C26" s="144" t="s">
        <v>128</v>
      </c>
      <c r="D26" s="29">
        <f>D28</f>
        <v>500</v>
      </c>
      <c r="E26" s="42">
        <f>E28</f>
        <v>477</v>
      </c>
      <c r="F26" s="134" t="s">
        <v>104</v>
      </c>
      <c r="G26" s="134" t="s">
        <v>104</v>
      </c>
      <c r="H26" s="29">
        <v>477</v>
      </c>
      <c r="I26" s="136">
        <f>D26-E26</f>
        <v>23</v>
      </c>
    </row>
    <row r="27" spans="1:9" ht="34.5" customHeight="1" hidden="1">
      <c r="A27" s="143" t="s">
        <v>108</v>
      </c>
      <c r="B27" s="41"/>
      <c r="C27" s="43" t="s">
        <v>122</v>
      </c>
      <c r="D27" s="29"/>
      <c r="E27" s="42"/>
      <c r="F27" s="134" t="s">
        <v>104</v>
      </c>
      <c r="G27" s="134" t="s">
        <v>104</v>
      </c>
      <c r="H27" s="29">
        <f t="shared" si="0"/>
        <v>0</v>
      </c>
      <c r="I27" s="136">
        <f>D27-E27</f>
        <v>0</v>
      </c>
    </row>
    <row r="28" spans="1:9" ht="24" customHeight="1">
      <c r="A28" s="153" t="s">
        <v>130</v>
      </c>
      <c r="B28" s="154"/>
      <c r="C28" s="155" t="s">
        <v>129</v>
      </c>
      <c r="D28" s="29">
        <f>D29</f>
        <v>500</v>
      </c>
      <c r="E28" s="42">
        <f>E29</f>
        <v>477</v>
      </c>
      <c r="F28" s="134" t="s">
        <v>104</v>
      </c>
      <c r="G28" s="134" t="s">
        <v>104</v>
      </c>
      <c r="H28" s="29">
        <f t="shared" si="0"/>
        <v>477</v>
      </c>
      <c r="I28" s="136">
        <f>D28-E28</f>
        <v>23</v>
      </c>
    </row>
    <row r="29" spans="1:9" ht="24" customHeight="1">
      <c r="A29" s="143" t="s">
        <v>123</v>
      </c>
      <c r="B29" s="41"/>
      <c r="C29" s="43" t="s">
        <v>121</v>
      </c>
      <c r="D29" s="29">
        <v>500</v>
      </c>
      <c r="E29" s="42">
        <v>477</v>
      </c>
      <c r="F29" s="134" t="s">
        <v>104</v>
      </c>
      <c r="G29" s="134" t="s">
        <v>104</v>
      </c>
      <c r="H29" s="29">
        <f t="shared" si="0"/>
        <v>477</v>
      </c>
      <c r="I29" s="136">
        <f>D29-E29</f>
        <v>23</v>
      </c>
    </row>
    <row r="30" spans="1:9" ht="59.25" customHeight="1" hidden="1">
      <c r="A30" s="150" t="s">
        <v>119</v>
      </c>
      <c r="B30" s="41"/>
      <c r="C30" s="43" t="s">
        <v>118</v>
      </c>
      <c r="D30" s="134" t="s">
        <v>104</v>
      </c>
      <c r="E30" s="42">
        <f>E31</f>
        <v>0</v>
      </c>
      <c r="F30" s="134"/>
      <c r="G30" s="134"/>
      <c r="H30" s="29">
        <f>H31</f>
        <v>0</v>
      </c>
      <c r="I30" s="136" t="s">
        <v>104</v>
      </c>
    </row>
    <row r="31" spans="1:9" ht="69.75" customHeight="1" hidden="1">
      <c r="A31" s="44" t="s">
        <v>110</v>
      </c>
      <c r="B31" s="41"/>
      <c r="C31" s="144" t="s">
        <v>116</v>
      </c>
      <c r="D31" s="134" t="s">
        <v>104</v>
      </c>
      <c r="E31" s="42"/>
      <c r="F31" s="134" t="s">
        <v>104</v>
      </c>
      <c r="G31" s="134" t="s">
        <v>104</v>
      </c>
      <c r="H31" s="29">
        <f>E31</f>
        <v>0</v>
      </c>
      <c r="I31" s="136" t="s">
        <v>104</v>
      </c>
    </row>
    <row r="32" spans="1:9" ht="23.25" customHeight="1" hidden="1">
      <c r="A32" s="143" t="s">
        <v>133</v>
      </c>
      <c r="B32" s="41"/>
      <c r="C32" s="144" t="s">
        <v>134</v>
      </c>
      <c r="D32" s="134" t="s">
        <v>104</v>
      </c>
      <c r="E32" s="42">
        <f>E33</f>
        <v>0</v>
      </c>
      <c r="F32" s="134" t="s">
        <v>104</v>
      </c>
      <c r="G32" s="134" t="s">
        <v>104</v>
      </c>
      <c r="H32" s="29">
        <f>E32</f>
        <v>0</v>
      </c>
      <c r="I32" s="136" t="s">
        <v>104</v>
      </c>
    </row>
    <row r="33" spans="1:9" ht="17.25" customHeight="1" hidden="1">
      <c r="A33" s="143" t="s">
        <v>135</v>
      </c>
      <c r="B33" s="41"/>
      <c r="C33" s="144" t="s">
        <v>136</v>
      </c>
      <c r="D33" s="134" t="s">
        <v>104</v>
      </c>
      <c r="E33" s="42">
        <f>E34</f>
        <v>0</v>
      </c>
      <c r="F33" s="134" t="s">
        <v>104</v>
      </c>
      <c r="G33" s="134" t="s">
        <v>104</v>
      </c>
      <c r="H33" s="29">
        <f>E33</f>
        <v>0</v>
      </c>
      <c r="I33" s="136" t="s">
        <v>104</v>
      </c>
    </row>
    <row r="34" spans="1:9" s="13" customFormat="1" ht="22.5" hidden="1">
      <c r="A34" s="104" t="s">
        <v>90</v>
      </c>
      <c r="B34" s="37"/>
      <c r="C34" s="102" t="s">
        <v>91</v>
      </c>
      <c r="D34" s="118" t="s">
        <v>104</v>
      </c>
      <c r="E34" s="34">
        <v>0</v>
      </c>
      <c r="F34" s="133" t="s">
        <v>104</v>
      </c>
      <c r="G34" s="133" t="s">
        <v>104</v>
      </c>
      <c r="H34" s="34">
        <f>E34</f>
        <v>0</v>
      </c>
      <c r="I34" s="137" t="s">
        <v>104</v>
      </c>
    </row>
    <row r="35" spans="1:9" s="13" customFormat="1" ht="23.25" hidden="1" thickBot="1">
      <c r="A35" s="104" t="s">
        <v>96</v>
      </c>
      <c r="B35" s="97"/>
      <c r="C35" s="98" t="s">
        <v>117</v>
      </c>
      <c r="D35" s="138"/>
      <c r="E35" s="99"/>
      <c r="F35" s="135" t="s">
        <v>104</v>
      </c>
      <c r="G35" s="135" t="s">
        <v>104</v>
      </c>
      <c r="H35" s="99">
        <f>E35</f>
        <v>0</v>
      </c>
      <c r="I35" s="139" t="s">
        <v>104</v>
      </c>
    </row>
    <row r="36" spans="1:10" ht="17.25" customHeight="1">
      <c r="A36" s="26"/>
      <c r="B36" s="26"/>
      <c r="C36" s="26"/>
      <c r="D36" s="26"/>
      <c r="E36" s="95"/>
      <c r="F36" s="95"/>
      <c r="G36" s="95"/>
      <c r="H36" s="95"/>
      <c r="I36" s="95"/>
      <c r="J36" s="39"/>
    </row>
    <row r="37" spans="1:9" ht="12.75" customHeight="1">
      <c r="A37" s="19" t="s">
        <v>40</v>
      </c>
      <c r="B37" s="19"/>
      <c r="C37" s="19"/>
      <c r="D37" s="19"/>
      <c r="E37" s="19"/>
      <c r="F37" s="19"/>
      <c r="G37" s="19"/>
      <c r="H37" s="19"/>
      <c r="I37" s="19"/>
    </row>
    <row r="38" spans="9:11" ht="5.25" customHeight="1">
      <c r="I38" s="26"/>
      <c r="J38" s="68"/>
      <c r="K38" s="68"/>
    </row>
    <row r="39" spans="1:11" ht="34.5" customHeight="1">
      <c r="A39" s="176" t="s">
        <v>17</v>
      </c>
      <c r="B39" s="171" t="s">
        <v>18</v>
      </c>
      <c r="C39" s="171" t="s">
        <v>41</v>
      </c>
      <c r="D39" s="171" t="s">
        <v>20</v>
      </c>
      <c r="E39" s="171" t="s">
        <v>42</v>
      </c>
      <c r="F39" s="20" t="s">
        <v>21</v>
      </c>
      <c r="G39" s="20"/>
      <c r="H39" s="20"/>
      <c r="I39" s="20"/>
      <c r="J39" s="192" t="s">
        <v>22</v>
      </c>
      <c r="K39" s="193"/>
    </row>
    <row r="40" spans="1:11" ht="33.75">
      <c r="A40" s="177"/>
      <c r="B40" s="172"/>
      <c r="C40" s="172"/>
      <c r="D40" s="172"/>
      <c r="E40" s="172"/>
      <c r="F40" s="8" t="s">
        <v>23</v>
      </c>
      <c r="G40" s="8" t="s">
        <v>24</v>
      </c>
      <c r="H40" s="8" t="s">
        <v>25</v>
      </c>
      <c r="I40" s="8" t="s">
        <v>26</v>
      </c>
      <c r="J40" s="8" t="s">
        <v>43</v>
      </c>
      <c r="K40" s="8" t="s">
        <v>44</v>
      </c>
    </row>
    <row r="41" spans="1:11" ht="10.5" customHeight="1" thickBot="1">
      <c r="A41" s="9" t="s">
        <v>27</v>
      </c>
      <c r="B41" s="106" t="s">
        <v>28</v>
      </c>
      <c r="C41" s="106" t="s">
        <v>29</v>
      </c>
      <c r="D41" s="106" t="s">
        <v>30</v>
      </c>
      <c r="E41" s="106" t="s">
        <v>31</v>
      </c>
      <c r="F41" s="106" t="s">
        <v>32</v>
      </c>
      <c r="G41" s="106" t="s">
        <v>33</v>
      </c>
      <c r="H41" s="106" t="s">
        <v>34</v>
      </c>
      <c r="I41" s="105" t="s">
        <v>35</v>
      </c>
      <c r="J41" s="106">
        <v>10</v>
      </c>
      <c r="K41" s="106">
        <v>11</v>
      </c>
    </row>
    <row r="42" spans="1:13" ht="10.5" customHeight="1">
      <c r="A42" s="107" t="s">
        <v>97</v>
      </c>
      <c r="B42" s="89">
        <v>200</v>
      </c>
      <c r="C42" s="70"/>
      <c r="D42" s="117">
        <f>D44</f>
        <v>206177300</v>
      </c>
      <c r="E42" s="117">
        <f>E44</f>
        <v>206177300</v>
      </c>
      <c r="F42" s="117">
        <f>F44</f>
        <v>204597159.69000003</v>
      </c>
      <c r="G42" s="85" t="s">
        <v>104</v>
      </c>
      <c r="H42" s="85" t="s">
        <v>104</v>
      </c>
      <c r="I42" s="117">
        <f>I44</f>
        <v>204597159.69000003</v>
      </c>
      <c r="J42" s="117">
        <f>D42-I42</f>
        <v>1580140.3099999726</v>
      </c>
      <c r="K42" s="126">
        <f>E42-I42</f>
        <v>1580140.3099999726</v>
      </c>
      <c r="M42" s="39"/>
    </row>
    <row r="43" spans="1:11" ht="10.5" customHeight="1">
      <c r="A43" s="108" t="s">
        <v>39</v>
      </c>
      <c r="B43" s="110"/>
      <c r="C43" s="106"/>
      <c r="D43" s="66"/>
      <c r="E43" s="66"/>
      <c r="F43" s="106"/>
      <c r="G43" s="106"/>
      <c r="H43" s="106"/>
      <c r="I43" s="106"/>
      <c r="J43" s="66"/>
      <c r="K43" s="127"/>
    </row>
    <row r="44" spans="1:11" ht="10.5" customHeight="1">
      <c r="A44" s="183" t="s">
        <v>98</v>
      </c>
      <c r="B44" s="175"/>
      <c r="C44" s="178" t="s">
        <v>107</v>
      </c>
      <c r="D44" s="170">
        <f>D50</f>
        <v>206177300</v>
      </c>
      <c r="E44" s="170">
        <f>D44</f>
        <v>206177300</v>
      </c>
      <c r="F44" s="170">
        <f>F50</f>
        <v>204597159.69000003</v>
      </c>
      <c r="G44" s="174" t="s">
        <v>104</v>
      </c>
      <c r="H44" s="174" t="s">
        <v>104</v>
      </c>
      <c r="I44" s="170">
        <f>F44</f>
        <v>204597159.69000003</v>
      </c>
      <c r="J44" s="170">
        <f>D44-I44</f>
        <v>1580140.3099999726</v>
      </c>
      <c r="K44" s="179">
        <f>E44-I44</f>
        <v>1580140.3099999726</v>
      </c>
    </row>
    <row r="45" spans="1:11" ht="12.75" customHeight="1">
      <c r="A45" s="183"/>
      <c r="B45" s="175"/>
      <c r="C45" s="178"/>
      <c r="D45" s="170"/>
      <c r="E45" s="170"/>
      <c r="F45" s="170"/>
      <c r="G45" s="174"/>
      <c r="H45" s="174"/>
      <c r="I45" s="170"/>
      <c r="J45" s="170"/>
      <c r="K45" s="179"/>
    </row>
    <row r="46" spans="1:11" ht="13.5" customHeight="1">
      <c r="A46" s="59" t="s">
        <v>155</v>
      </c>
      <c r="B46" s="51"/>
      <c r="C46" s="145" t="s">
        <v>154</v>
      </c>
      <c r="D46" s="52">
        <f>D50</f>
        <v>206177300</v>
      </c>
      <c r="E46" s="52">
        <f>D46</f>
        <v>206177300</v>
      </c>
      <c r="F46" s="52">
        <f>F50</f>
        <v>204597159.69000003</v>
      </c>
      <c r="G46" s="80" t="s">
        <v>104</v>
      </c>
      <c r="H46" s="80" t="s">
        <v>104</v>
      </c>
      <c r="I46" s="52">
        <f>F46</f>
        <v>204597159.69000003</v>
      </c>
      <c r="J46" s="64">
        <v>0</v>
      </c>
      <c r="K46" s="112">
        <v>0</v>
      </c>
    </row>
    <row r="47" spans="1:11" ht="26.25" customHeight="1">
      <c r="A47" s="59" t="s">
        <v>139</v>
      </c>
      <c r="B47" s="51"/>
      <c r="C47" s="145" t="s">
        <v>138</v>
      </c>
      <c r="D47" s="52">
        <f>D50</f>
        <v>206177300</v>
      </c>
      <c r="E47" s="52">
        <f>D47</f>
        <v>206177300</v>
      </c>
      <c r="F47" s="52">
        <f>F50</f>
        <v>204597159.69000003</v>
      </c>
      <c r="G47" s="80" t="s">
        <v>104</v>
      </c>
      <c r="H47" s="80" t="s">
        <v>104</v>
      </c>
      <c r="I47" s="52">
        <f>F47</f>
        <v>204597159.69000003</v>
      </c>
      <c r="J47" s="64">
        <v>0</v>
      </c>
      <c r="K47" s="112">
        <v>0</v>
      </c>
    </row>
    <row r="48" spans="1:11" ht="38.25" customHeight="1">
      <c r="A48" s="44" t="s">
        <v>156</v>
      </c>
      <c r="B48" s="51"/>
      <c r="C48" s="145" t="s">
        <v>140</v>
      </c>
      <c r="D48" s="52">
        <f>D50</f>
        <v>206177300</v>
      </c>
      <c r="E48" s="52">
        <f>D48</f>
        <v>206177300</v>
      </c>
      <c r="F48" s="52">
        <f>F50</f>
        <v>204597159.69000003</v>
      </c>
      <c r="G48" s="80" t="s">
        <v>104</v>
      </c>
      <c r="H48" s="80" t="s">
        <v>104</v>
      </c>
      <c r="I48" s="52">
        <f>F48</f>
        <v>204597159.69000003</v>
      </c>
      <c r="J48" s="64">
        <v>0</v>
      </c>
      <c r="K48" s="112">
        <v>0</v>
      </c>
    </row>
    <row r="49" spans="1:11" ht="32.25" customHeight="1">
      <c r="A49" s="44" t="s">
        <v>157</v>
      </c>
      <c r="B49" s="51"/>
      <c r="C49" s="145" t="s">
        <v>141</v>
      </c>
      <c r="D49" s="52">
        <f>D50</f>
        <v>206177300</v>
      </c>
      <c r="E49" s="52">
        <f>D49</f>
        <v>206177300</v>
      </c>
      <c r="F49" s="52">
        <f>F50</f>
        <v>204597159.69000003</v>
      </c>
      <c r="G49" s="80" t="s">
        <v>104</v>
      </c>
      <c r="H49" s="80" t="s">
        <v>104</v>
      </c>
      <c r="I49" s="52">
        <f>F49</f>
        <v>204597159.69000003</v>
      </c>
      <c r="J49" s="64">
        <v>0</v>
      </c>
      <c r="K49" s="112">
        <v>0</v>
      </c>
    </row>
    <row r="50" spans="1:11" ht="108.75" customHeight="1">
      <c r="A50" s="44" t="s">
        <v>143</v>
      </c>
      <c r="B50" s="114"/>
      <c r="C50" s="146" t="s">
        <v>142</v>
      </c>
      <c r="D50" s="67">
        <f>D51+D64+D84+D86</f>
        <v>206177300</v>
      </c>
      <c r="E50" s="67">
        <f>D50</f>
        <v>206177300</v>
      </c>
      <c r="F50" s="67">
        <f>I50</f>
        <v>204597159.69000003</v>
      </c>
      <c r="G50" s="130" t="s">
        <v>104</v>
      </c>
      <c r="H50" s="130" t="s">
        <v>104</v>
      </c>
      <c r="I50" s="67">
        <f>I51+I64+I84+I86</f>
        <v>204597159.69000003</v>
      </c>
      <c r="J50" s="64">
        <v>0</v>
      </c>
      <c r="K50" s="112">
        <v>0</v>
      </c>
    </row>
    <row r="51" spans="1:13" ht="66" customHeight="1">
      <c r="A51" s="48" t="s">
        <v>158</v>
      </c>
      <c r="B51" s="92"/>
      <c r="C51" s="147" t="s">
        <v>144</v>
      </c>
      <c r="D51" s="64">
        <f>D52</f>
        <v>177729293</v>
      </c>
      <c r="E51" s="64">
        <f aca="true" t="shared" si="1" ref="E51:E67">D51</f>
        <v>177729293</v>
      </c>
      <c r="F51" s="64">
        <f>I51</f>
        <v>176729030.61</v>
      </c>
      <c r="G51" s="79" t="s">
        <v>104</v>
      </c>
      <c r="H51" s="79" t="s">
        <v>104</v>
      </c>
      <c r="I51" s="64">
        <f>I52</f>
        <v>176729030.61</v>
      </c>
      <c r="J51" s="64">
        <v>0</v>
      </c>
      <c r="K51" s="112">
        <v>0</v>
      </c>
      <c r="M51" s="24"/>
    </row>
    <row r="52" spans="1:11" ht="31.5" customHeight="1" thickBot="1">
      <c r="A52" s="109" t="s">
        <v>159</v>
      </c>
      <c r="B52" s="54"/>
      <c r="C52" s="148" t="s">
        <v>145</v>
      </c>
      <c r="D52" s="55">
        <f>D53+D57+D60</f>
        <v>177729293</v>
      </c>
      <c r="E52" s="55">
        <f t="shared" si="1"/>
        <v>177729293</v>
      </c>
      <c r="F52" s="55">
        <f>I52</f>
        <v>176729030.61</v>
      </c>
      <c r="G52" s="131" t="s">
        <v>104</v>
      </c>
      <c r="H52" s="131" t="s">
        <v>104</v>
      </c>
      <c r="I52" s="55">
        <f>I53+I57+I60</f>
        <v>176729030.61</v>
      </c>
      <c r="J52" s="55">
        <f>D52-I52</f>
        <v>1000262.3899999857</v>
      </c>
      <c r="K52" s="113">
        <f>J52</f>
        <v>1000262.3899999857</v>
      </c>
    </row>
    <row r="53" spans="1:13" ht="12" customHeight="1" hidden="1">
      <c r="A53" s="48" t="s">
        <v>45</v>
      </c>
      <c r="B53" s="51"/>
      <c r="C53" s="49" t="s">
        <v>146</v>
      </c>
      <c r="D53" s="53">
        <f>D54+D55+D56</f>
        <v>134334800</v>
      </c>
      <c r="E53" s="52">
        <f t="shared" si="1"/>
        <v>134334800</v>
      </c>
      <c r="F53" s="53">
        <f aca="true" t="shared" si="2" ref="F53:F77">I53</f>
        <v>133996163.32000001</v>
      </c>
      <c r="G53" s="80">
        <v>0</v>
      </c>
      <c r="H53" s="80">
        <v>0</v>
      </c>
      <c r="I53" s="53">
        <f>I54+I55+I56</f>
        <v>133996163.32000001</v>
      </c>
      <c r="J53" s="52">
        <f>E53-F53</f>
        <v>338636.67999999225</v>
      </c>
      <c r="K53" s="111">
        <f>J53</f>
        <v>338636.67999999225</v>
      </c>
      <c r="M53" s="39">
        <f>E53-I53</f>
        <v>338636.67999999225</v>
      </c>
    </row>
    <row r="54" spans="1:13" ht="23.25" customHeight="1" hidden="1">
      <c r="A54" s="48" t="s">
        <v>84</v>
      </c>
      <c r="B54" s="51"/>
      <c r="C54" s="115" t="s">
        <v>147</v>
      </c>
      <c r="D54" s="116">
        <v>130441900</v>
      </c>
      <c r="E54" s="64">
        <f>D54</f>
        <v>130441900</v>
      </c>
      <c r="F54" s="116">
        <f t="shared" si="2"/>
        <v>130105899.19000001</v>
      </c>
      <c r="G54" s="79">
        <v>0</v>
      </c>
      <c r="H54" s="79">
        <v>0</v>
      </c>
      <c r="I54" s="116">
        <f>2556068.15+10560440.83+9732484.88+15024677.71+10862400.46+6931297.96+12547404.96+9511712.39+8786431.65+10527440.39+11968057.56+21097482.25</f>
        <v>130105899.19000001</v>
      </c>
      <c r="J54" s="64">
        <f aca="true" t="shared" si="3" ref="J54:J81">E54-F54</f>
        <v>336000.8099999875</v>
      </c>
      <c r="K54" s="112">
        <f aca="true" t="shared" si="4" ref="K54:K86">J54</f>
        <v>336000.8099999875</v>
      </c>
      <c r="M54" s="39"/>
    </row>
    <row r="55" spans="1:11" ht="11.25" hidden="1">
      <c r="A55" s="48" t="s">
        <v>85</v>
      </c>
      <c r="B55" s="51"/>
      <c r="C55" s="115" t="s">
        <v>147</v>
      </c>
      <c r="D55" s="116">
        <v>3156900</v>
      </c>
      <c r="E55" s="64">
        <f t="shared" si="1"/>
        <v>3156900</v>
      </c>
      <c r="F55" s="116">
        <f t="shared" si="2"/>
        <v>3156900</v>
      </c>
      <c r="G55" s="79">
        <v>0</v>
      </c>
      <c r="H55" s="79">
        <v>0</v>
      </c>
      <c r="I55" s="116">
        <f>107451.15+275472.29+259988.54+383738.47+251736.59+124816.14+201848.9+253444.31+112506.83+385865.02+249830.07+550201.69</f>
        <v>3156900</v>
      </c>
      <c r="J55" s="64">
        <f t="shared" si="3"/>
        <v>0</v>
      </c>
      <c r="K55" s="112">
        <f t="shared" si="4"/>
        <v>0</v>
      </c>
    </row>
    <row r="56" spans="1:11" ht="11.25" hidden="1">
      <c r="A56" s="160"/>
      <c r="B56" s="51"/>
      <c r="C56" s="115" t="s">
        <v>153</v>
      </c>
      <c r="D56" s="116">
        <f>60000+200000+336000+200000-60000</f>
        <v>736000</v>
      </c>
      <c r="E56" s="64">
        <f t="shared" si="1"/>
        <v>736000</v>
      </c>
      <c r="F56" s="116">
        <f t="shared" si="2"/>
        <v>733364.13</v>
      </c>
      <c r="G56" s="79"/>
      <c r="H56" s="79"/>
      <c r="I56" s="116">
        <f>108424.31+53826.14+17282.82+346607.4+40572.07+24556.82+31672+35501.39+23714.43+51206.75</f>
        <v>733364.13</v>
      </c>
      <c r="J56" s="64">
        <f>E56-F56</f>
        <v>2635.8699999999953</v>
      </c>
      <c r="K56" s="112">
        <f>J56</f>
        <v>2635.8699999999953</v>
      </c>
    </row>
    <row r="57" spans="1:13" ht="48.75" customHeight="1" hidden="1">
      <c r="A57" s="48" t="s">
        <v>160</v>
      </c>
      <c r="B57" s="51"/>
      <c r="C57" s="115" t="s">
        <v>148</v>
      </c>
      <c r="D57" s="116">
        <f>D58+D59</f>
        <v>40478600</v>
      </c>
      <c r="E57" s="64">
        <f t="shared" si="1"/>
        <v>40478600</v>
      </c>
      <c r="F57" s="116">
        <f t="shared" si="2"/>
        <v>39974631.36</v>
      </c>
      <c r="G57" s="79">
        <v>0</v>
      </c>
      <c r="H57" s="79">
        <v>0</v>
      </c>
      <c r="I57" s="116">
        <f>I58+I59</f>
        <v>39974631.36</v>
      </c>
      <c r="J57" s="64">
        <f t="shared" si="3"/>
        <v>503968.6400000006</v>
      </c>
      <c r="K57" s="112">
        <f t="shared" si="4"/>
        <v>503968.6400000006</v>
      </c>
      <c r="M57" s="39"/>
    </row>
    <row r="58" spans="1:13" ht="22.5" customHeight="1" hidden="1">
      <c r="A58" s="48" t="s">
        <v>84</v>
      </c>
      <c r="B58" s="51"/>
      <c r="C58" s="115" t="s">
        <v>149</v>
      </c>
      <c r="D58" s="64">
        <v>39525300</v>
      </c>
      <c r="E58" s="64">
        <f>D58</f>
        <v>39525300</v>
      </c>
      <c r="F58" s="116">
        <f>I58</f>
        <v>39089769.35</v>
      </c>
      <c r="G58" s="79">
        <v>0</v>
      </c>
      <c r="H58" s="79">
        <v>0</v>
      </c>
      <c r="I58" s="116">
        <f>36088.31+2890115.17+2910611.59+5997660.34+3064196.98+214447.35+3910642.98+3302812.79+2838633.67+2599169.92+4105893.86+7219496.39</f>
        <v>39089769.35</v>
      </c>
      <c r="J58" s="64">
        <f t="shared" si="3"/>
        <v>435530.6499999985</v>
      </c>
      <c r="K58" s="112">
        <f t="shared" si="4"/>
        <v>435530.6499999985</v>
      </c>
      <c r="M58" s="39"/>
    </row>
    <row r="59" spans="1:13" ht="14.25" customHeight="1" hidden="1">
      <c r="A59" s="48" t="s">
        <v>85</v>
      </c>
      <c r="B59" s="51"/>
      <c r="C59" s="115" t="s">
        <v>149</v>
      </c>
      <c r="D59" s="64">
        <v>953300</v>
      </c>
      <c r="E59" s="64">
        <f>D59</f>
        <v>953300</v>
      </c>
      <c r="F59" s="116">
        <f>I59</f>
        <v>884862.0100000001</v>
      </c>
      <c r="G59" s="79">
        <v>0</v>
      </c>
      <c r="H59" s="79">
        <v>0</v>
      </c>
      <c r="I59" s="116">
        <f>1622.92+83192.63+78516.53+115889.02+76024.45+0+60958.37+76540.19+33977.07+116531.24+75448.68+166160.91</f>
        <v>884862.0100000001</v>
      </c>
      <c r="J59" s="64">
        <f t="shared" si="3"/>
        <v>68437.98999999987</v>
      </c>
      <c r="K59" s="112">
        <f t="shared" si="4"/>
        <v>68437.98999999987</v>
      </c>
      <c r="M59" s="39"/>
    </row>
    <row r="60" spans="1:13" ht="35.25" customHeight="1" hidden="1">
      <c r="A60" s="57" t="s">
        <v>152</v>
      </c>
      <c r="B60" s="156"/>
      <c r="C60" s="157" t="s">
        <v>150</v>
      </c>
      <c r="D60" s="116">
        <f>D61+D62+D63</f>
        <v>2915893</v>
      </c>
      <c r="E60" s="116">
        <f t="shared" si="1"/>
        <v>2915893</v>
      </c>
      <c r="F60" s="116">
        <f t="shared" si="2"/>
        <v>2758235.9299999997</v>
      </c>
      <c r="G60" s="158">
        <v>0</v>
      </c>
      <c r="H60" s="158">
        <v>0</v>
      </c>
      <c r="I60" s="116">
        <f>I61+I62+I63</f>
        <v>2758235.9299999997</v>
      </c>
      <c r="J60" s="116">
        <f t="shared" si="3"/>
        <v>157657.0700000003</v>
      </c>
      <c r="K60" s="159">
        <f t="shared" si="4"/>
        <v>157657.0700000003</v>
      </c>
      <c r="M60" s="39"/>
    </row>
    <row r="61" spans="1:15" ht="34.5" customHeight="1" hidden="1">
      <c r="A61" s="57" t="s">
        <v>95</v>
      </c>
      <c r="B61" s="156"/>
      <c r="C61" s="157" t="s">
        <v>151</v>
      </c>
      <c r="D61" s="116">
        <f>636000-221000+20000</f>
        <v>435000</v>
      </c>
      <c r="E61" s="116">
        <f t="shared" si="1"/>
        <v>435000</v>
      </c>
      <c r="F61" s="116">
        <f t="shared" si="2"/>
        <v>418350</v>
      </c>
      <c r="G61" s="158">
        <v>0</v>
      </c>
      <c r="H61" s="158">
        <v>0</v>
      </c>
      <c r="I61" s="116">
        <f>0+34950+23350-500+33650-500+38200+22050+24850+32450+54400-2900+58600+45000+54750</f>
        <v>418350</v>
      </c>
      <c r="J61" s="116">
        <f t="shared" si="3"/>
        <v>16650</v>
      </c>
      <c r="K61" s="159">
        <f t="shared" si="4"/>
        <v>16650</v>
      </c>
      <c r="M61" s="39"/>
      <c r="O61" s="39"/>
    </row>
    <row r="62" spans="1:13" ht="33.75" customHeight="1" hidden="1">
      <c r="A62" s="57" t="s">
        <v>95</v>
      </c>
      <c r="B62" s="156"/>
      <c r="C62" s="157" t="s">
        <v>161</v>
      </c>
      <c r="D62" s="116">
        <f>3345100-636000-14940-3000-3000-11340-18607-434000-11679-20000</f>
        <v>2192534</v>
      </c>
      <c r="E62" s="116">
        <f t="shared" si="1"/>
        <v>2192534</v>
      </c>
      <c r="F62" s="116">
        <f t="shared" si="2"/>
        <v>2051526.93</v>
      </c>
      <c r="G62" s="158">
        <v>0</v>
      </c>
      <c r="H62" s="158">
        <v>0</v>
      </c>
      <c r="I62" s="116">
        <f>39020.22+84551+138025.48-3660.98+163628.6-3390.84+139819.1+81097.1-150+153421.8+151056.7-7453.9+299555.14-14611+286860.1-1620+289431.01+259630.9-3683.5</f>
        <v>2051526.93</v>
      </c>
      <c r="J62" s="116">
        <f t="shared" si="3"/>
        <v>141007.07000000007</v>
      </c>
      <c r="K62" s="159">
        <f t="shared" si="4"/>
        <v>141007.07000000007</v>
      </c>
      <c r="M62" s="39"/>
    </row>
    <row r="63" spans="1:11" ht="11.25" hidden="1">
      <c r="A63" s="57" t="s">
        <v>83</v>
      </c>
      <c r="B63" s="156"/>
      <c r="C63" s="157" t="s">
        <v>162</v>
      </c>
      <c r="D63" s="116">
        <f>250400+14940+11340+11679</f>
        <v>288359</v>
      </c>
      <c r="E63" s="116">
        <f t="shared" si="1"/>
        <v>288359</v>
      </c>
      <c r="F63" s="116">
        <f t="shared" si="2"/>
        <v>288359</v>
      </c>
      <c r="G63" s="158">
        <v>0</v>
      </c>
      <c r="H63" s="158">
        <v>0</v>
      </c>
      <c r="I63" s="116">
        <f>110000+155332+11348+11679</f>
        <v>288359</v>
      </c>
      <c r="J63" s="116">
        <f t="shared" si="3"/>
        <v>0</v>
      </c>
      <c r="K63" s="159">
        <f t="shared" si="4"/>
        <v>0</v>
      </c>
    </row>
    <row r="64" spans="1:13" ht="30" customHeight="1">
      <c r="A64" s="48" t="s">
        <v>163</v>
      </c>
      <c r="B64" s="51"/>
      <c r="C64" s="115" t="s">
        <v>166</v>
      </c>
      <c r="D64" s="64">
        <f>D65</f>
        <v>28324800</v>
      </c>
      <c r="E64" s="64">
        <f t="shared" si="1"/>
        <v>28324800</v>
      </c>
      <c r="F64" s="116">
        <f t="shared" si="2"/>
        <v>27744967.050000004</v>
      </c>
      <c r="G64" s="79" t="s">
        <v>104</v>
      </c>
      <c r="H64" s="79" t="s">
        <v>104</v>
      </c>
      <c r="I64" s="64">
        <f>I65</f>
        <v>27744967.050000004</v>
      </c>
      <c r="J64" s="64">
        <v>0</v>
      </c>
      <c r="K64" s="112">
        <f t="shared" si="4"/>
        <v>0</v>
      </c>
      <c r="M64" s="39"/>
    </row>
    <row r="65" spans="1:11" ht="44.25" customHeight="1" thickBot="1">
      <c r="A65" s="48" t="s">
        <v>164</v>
      </c>
      <c r="B65" s="54"/>
      <c r="C65" s="165" t="s">
        <v>167</v>
      </c>
      <c r="D65" s="67">
        <f>D66+D67+D70</f>
        <v>28324800</v>
      </c>
      <c r="E65" s="67">
        <f t="shared" si="1"/>
        <v>28324800</v>
      </c>
      <c r="F65" s="166">
        <f t="shared" si="2"/>
        <v>27744967.050000004</v>
      </c>
      <c r="G65" s="130" t="s">
        <v>104</v>
      </c>
      <c r="H65" s="130" t="s">
        <v>104</v>
      </c>
      <c r="I65" s="67">
        <f>I66+I67+I70</f>
        <v>27744967.050000004</v>
      </c>
      <c r="J65" s="67">
        <f>E65-F65</f>
        <v>579832.9499999955</v>
      </c>
      <c r="K65" s="164">
        <f t="shared" si="4"/>
        <v>579832.9499999955</v>
      </c>
    </row>
    <row r="66" spans="1:11" ht="36.75" customHeight="1" hidden="1">
      <c r="A66" s="48" t="s">
        <v>165</v>
      </c>
      <c r="B66" s="161"/>
      <c r="C66" s="115" t="s">
        <v>168</v>
      </c>
      <c r="D66" s="64">
        <f>5350000-121248</f>
        <v>5228752</v>
      </c>
      <c r="E66" s="64">
        <f t="shared" si="1"/>
        <v>5228752</v>
      </c>
      <c r="F66" s="116">
        <f t="shared" si="2"/>
        <v>5227816</v>
      </c>
      <c r="G66" s="79"/>
      <c r="H66" s="79"/>
      <c r="I66" s="64">
        <v>5227816</v>
      </c>
      <c r="J66" s="64">
        <f>E66-F66</f>
        <v>936</v>
      </c>
      <c r="K66" s="64">
        <f t="shared" si="4"/>
        <v>936</v>
      </c>
    </row>
    <row r="67" spans="1:11" ht="36.75" customHeight="1" hidden="1">
      <c r="A67" s="48" t="s">
        <v>169</v>
      </c>
      <c r="B67" s="161"/>
      <c r="C67" s="115" t="s">
        <v>170</v>
      </c>
      <c r="D67" s="64">
        <f>D68+D69</f>
        <v>230651</v>
      </c>
      <c r="E67" s="64">
        <f t="shared" si="1"/>
        <v>230651</v>
      </c>
      <c r="F67" s="116">
        <f t="shared" si="2"/>
        <v>230650.6</v>
      </c>
      <c r="G67" s="79"/>
      <c r="H67" s="79"/>
      <c r="I67" s="64">
        <f>I68+I69</f>
        <v>230650.6</v>
      </c>
      <c r="J67" s="64">
        <f>E67-F67</f>
        <v>0.39999999999417923</v>
      </c>
      <c r="K67" s="64">
        <f t="shared" si="4"/>
        <v>0.39999999999417923</v>
      </c>
    </row>
    <row r="68" spans="1:11" ht="36.75" customHeight="1" hidden="1">
      <c r="A68" s="48"/>
      <c r="B68" s="161"/>
      <c r="C68" s="49" t="s">
        <v>197</v>
      </c>
      <c r="D68" s="52">
        <f>270000-9200-37599-4550</f>
        <v>218651</v>
      </c>
      <c r="E68" s="52">
        <f>D68</f>
        <v>218651</v>
      </c>
      <c r="F68" s="53">
        <f>I68</f>
        <v>218650.6</v>
      </c>
      <c r="G68" s="80"/>
      <c r="H68" s="80"/>
      <c r="I68" s="52">
        <v>218650.6</v>
      </c>
      <c r="J68" s="52">
        <f>E68-F68</f>
        <v>0.39999999999417923</v>
      </c>
      <c r="K68" s="167">
        <f t="shared" si="4"/>
        <v>0.39999999999417923</v>
      </c>
    </row>
    <row r="69" spans="1:11" ht="36.75" customHeight="1" hidden="1">
      <c r="A69" s="48"/>
      <c r="B69" s="161"/>
      <c r="C69" s="49" t="s">
        <v>194</v>
      </c>
      <c r="D69" s="52">
        <v>12000</v>
      </c>
      <c r="E69" s="52">
        <f>D69</f>
        <v>12000</v>
      </c>
      <c r="F69" s="53">
        <f>I69</f>
        <v>12000</v>
      </c>
      <c r="G69" s="80"/>
      <c r="H69" s="80"/>
      <c r="I69" s="52">
        <v>12000</v>
      </c>
      <c r="J69" s="52">
        <f>E69-F69</f>
        <v>0</v>
      </c>
      <c r="K69" s="167">
        <f>J69</f>
        <v>0</v>
      </c>
    </row>
    <row r="70" spans="1:11" ht="17.25" customHeight="1" hidden="1">
      <c r="A70" s="48" t="s">
        <v>171</v>
      </c>
      <c r="B70" s="51"/>
      <c r="C70" s="49" t="s">
        <v>172</v>
      </c>
      <c r="D70" s="52">
        <f>D71+D72+D74+D75+D76+D82+D78+D73+D77+D80+D83+D79+D81</f>
        <v>22865397</v>
      </c>
      <c r="E70" s="52">
        <f aca="true" t="shared" si="5" ref="E70:E88">D70</f>
        <v>22865397</v>
      </c>
      <c r="F70" s="53">
        <f t="shared" si="2"/>
        <v>22286500.450000003</v>
      </c>
      <c r="G70" s="80">
        <v>0</v>
      </c>
      <c r="H70" s="80">
        <v>0</v>
      </c>
      <c r="I70" s="52">
        <f>I71+I72+I73+I74+I75+I76+I78+I82+I77+I80+I83+I79+I81</f>
        <v>22286500.450000003</v>
      </c>
      <c r="J70" s="52">
        <f t="shared" si="3"/>
        <v>578896.549999997</v>
      </c>
      <c r="K70" s="111">
        <f t="shared" si="4"/>
        <v>578896.549999997</v>
      </c>
    </row>
    <row r="71" spans="1:11" ht="12" customHeight="1" hidden="1">
      <c r="A71" s="48" t="s">
        <v>99</v>
      </c>
      <c r="B71" s="51"/>
      <c r="C71" s="49" t="s">
        <v>173</v>
      </c>
      <c r="D71" s="52">
        <f>1621000-200000+95000+37599</f>
        <v>1553599</v>
      </c>
      <c r="E71" s="52">
        <f t="shared" si="5"/>
        <v>1553599</v>
      </c>
      <c r="F71" s="53">
        <f>I71</f>
        <v>1447894.17</v>
      </c>
      <c r="G71" s="80">
        <v>0</v>
      </c>
      <c r="H71" s="80">
        <v>0</v>
      </c>
      <c r="I71" s="52">
        <v>1447894.17</v>
      </c>
      <c r="J71" s="52">
        <f t="shared" si="3"/>
        <v>105704.83000000007</v>
      </c>
      <c r="K71" s="111">
        <f t="shared" si="4"/>
        <v>105704.83000000007</v>
      </c>
    </row>
    <row r="72" spans="1:11" ht="11.25" hidden="1">
      <c r="A72" s="48" t="s">
        <v>46</v>
      </c>
      <c r="B72" s="51"/>
      <c r="C72" s="49" t="s">
        <v>174</v>
      </c>
      <c r="D72" s="52">
        <v>400000</v>
      </c>
      <c r="E72" s="52">
        <f t="shared" si="5"/>
        <v>400000</v>
      </c>
      <c r="F72" s="53">
        <f>I72</f>
        <v>348020.56</v>
      </c>
      <c r="G72" s="80">
        <v>0</v>
      </c>
      <c r="H72" s="80">
        <v>0</v>
      </c>
      <c r="I72" s="52">
        <v>348020.56</v>
      </c>
      <c r="J72" s="52">
        <f t="shared" si="3"/>
        <v>51979.44</v>
      </c>
      <c r="K72" s="111">
        <f t="shared" si="4"/>
        <v>51979.44</v>
      </c>
    </row>
    <row r="73" spans="1:11" ht="11.25" hidden="1">
      <c r="A73" s="48" t="s">
        <v>47</v>
      </c>
      <c r="B73" s="51"/>
      <c r="C73" s="49" t="s">
        <v>175</v>
      </c>
      <c r="D73" s="52">
        <f>2006800+10000+52000+5000</f>
        <v>2073800</v>
      </c>
      <c r="E73" s="52">
        <f t="shared" si="5"/>
        <v>2073800</v>
      </c>
      <c r="F73" s="53">
        <f t="shared" si="2"/>
        <v>2067811.74</v>
      </c>
      <c r="G73" s="80">
        <v>0</v>
      </c>
      <c r="H73" s="80">
        <v>0</v>
      </c>
      <c r="I73" s="53">
        <v>2067811.74</v>
      </c>
      <c r="J73" s="52">
        <f t="shared" si="3"/>
        <v>5988.260000000009</v>
      </c>
      <c r="K73" s="111">
        <f t="shared" si="4"/>
        <v>5988.260000000009</v>
      </c>
    </row>
    <row r="74" spans="1:11" ht="11.25" hidden="1">
      <c r="A74" s="48" t="s">
        <v>48</v>
      </c>
      <c r="B74" s="51"/>
      <c r="C74" s="49" t="s">
        <v>176</v>
      </c>
      <c r="D74" s="52">
        <f>1654000-10000-52000-74300</f>
        <v>1517700</v>
      </c>
      <c r="E74" s="52">
        <f t="shared" si="5"/>
        <v>1517700</v>
      </c>
      <c r="F74" s="53">
        <f t="shared" si="2"/>
        <v>1517664.05</v>
      </c>
      <c r="G74" s="80">
        <v>0</v>
      </c>
      <c r="H74" s="80">
        <v>0</v>
      </c>
      <c r="I74" s="53">
        <v>1517664.05</v>
      </c>
      <c r="J74" s="52">
        <f t="shared" si="3"/>
        <v>35.949999999953434</v>
      </c>
      <c r="K74" s="111">
        <f t="shared" si="4"/>
        <v>35.949999999953434</v>
      </c>
    </row>
    <row r="75" spans="1:11" ht="11.25" hidden="1">
      <c r="A75" s="48" t="s">
        <v>49</v>
      </c>
      <c r="B75" s="51"/>
      <c r="C75" s="49" t="s">
        <v>177</v>
      </c>
      <c r="D75" s="52">
        <f>5871000+56302</f>
        <v>5927302</v>
      </c>
      <c r="E75" s="52">
        <f t="shared" si="5"/>
        <v>5927302</v>
      </c>
      <c r="F75" s="53">
        <f t="shared" si="2"/>
        <v>5923423.44</v>
      </c>
      <c r="G75" s="80">
        <v>0</v>
      </c>
      <c r="H75" s="80">
        <v>0</v>
      </c>
      <c r="I75" s="53">
        <v>5923423.44</v>
      </c>
      <c r="J75" s="52">
        <f t="shared" si="3"/>
        <v>3878.55999999959</v>
      </c>
      <c r="K75" s="111">
        <f t="shared" si="4"/>
        <v>3878.55999999959</v>
      </c>
    </row>
    <row r="76" spans="1:11" ht="11.25" hidden="1">
      <c r="A76" s="57" t="s">
        <v>50</v>
      </c>
      <c r="B76" s="51"/>
      <c r="C76" s="49" t="s">
        <v>178</v>
      </c>
      <c r="D76" s="52">
        <f>2428210+422900+61248-100000</f>
        <v>2812358</v>
      </c>
      <c r="E76" s="52">
        <f t="shared" si="5"/>
        <v>2812358</v>
      </c>
      <c r="F76" s="53">
        <f t="shared" si="2"/>
        <v>2808421.43</v>
      </c>
      <c r="G76" s="80">
        <v>0</v>
      </c>
      <c r="H76" s="80">
        <v>0</v>
      </c>
      <c r="I76" s="53">
        <v>2808421.43</v>
      </c>
      <c r="J76" s="52">
        <f t="shared" si="3"/>
        <v>3936.5699999998324</v>
      </c>
      <c r="K76" s="111">
        <f t="shared" si="4"/>
        <v>3936.5699999998324</v>
      </c>
    </row>
    <row r="77" spans="1:11" ht="11.25" hidden="1">
      <c r="A77" s="57" t="s">
        <v>120</v>
      </c>
      <c r="B77" s="51"/>
      <c r="C77" s="49" t="s">
        <v>179</v>
      </c>
      <c r="D77" s="52">
        <f>68902-9002</f>
        <v>59900</v>
      </c>
      <c r="E77" s="52">
        <f t="shared" si="5"/>
        <v>59900</v>
      </c>
      <c r="F77" s="53">
        <f t="shared" si="2"/>
        <v>59857.93</v>
      </c>
      <c r="G77" s="80"/>
      <c r="H77" s="80"/>
      <c r="I77" s="53">
        <v>59857.93</v>
      </c>
      <c r="J77" s="52">
        <f t="shared" si="3"/>
        <v>42.06999999999971</v>
      </c>
      <c r="K77" s="111">
        <f t="shared" si="4"/>
        <v>42.06999999999971</v>
      </c>
    </row>
    <row r="78" spans="1:11" ht="12" customHeight="1" hidden="1">
      <c r="A78" s="57" t="s">
        <v>94</v>
      </c>
      <c r="B78" s="51"/>
      <c r="C78" s="49" t="s">
        <v>180</v>
      </c>
      <c r="D78" s="52">
        <f>2937000+60000+1006300+262000-95000</f>
        <v>4170300</v>
      </c>
      <c r="E78" s="52">
        <f t="shared" si="5"/>
        <v>4170300</v>
      </c>
      <c r="F78" s="53">
        <f aca="true" t="shared" si="6" ref="F78:F88">I78</f>
        <v>3844576.5</v>
      </c>
      <c r="G78" s="80">
        <v>0</v>
      </c>
      <c r="H78" s="80">
        <v>0</v>
      </c>
      <c r="I78" s="53">
        <v>3844576.5</v>
      </c>
      <c r="J78" s="52">
        <f t="shared" si="3"/>
        <v>325723.5</v>
      </c>
      <c r="K78" s="111">
        <f t="shared" si="4"/>
        <v>325723.5</v>
      </c>
    </row>
    <row r="79" spans="1:11" ht="12" customHeight="1" hidden="1">
      <c r="A79" s="57"/>
      <c r="B79" s="51"/>
      <c r="C79" s="49" t="s">
        <v>193</v>
      </c>
      <c r="D79" s="52">
        <f>2000+840</f>
        <v>2840</v>
      </c>
      <c r="E79" s="52">
        <f t="shared" si="5"/>
        <v>2840</v>
      </c>
      <c r="F79" s="53">
        <f t="shared" si="6"/>
        <v>2440</v>
      </c>
      <c r="G79" s="80"/>
      <c r="H79" s="80"/>
      <c r="I79" s="168">
        <v>2440</v>
      </c>
      <c r="J79" s="52">
        <f t="shared" si="3"/>
        <v>400</v>
      </c>
      <c r="K79" s="111">
        <f t="shared" si="4"/>
        <v>400</v>
      </c>
    </row>
    <row r="80" spans="1:11" ht="12" customHeight="1" hidden="1">
      <c r="A80" s="57"/>
      <c r="B80" s="51"/>
      <c r="C80" s="49" t="s">
        <v>181</v>
      </c>
      <c r="D80" s="52">
        <f>2114460+37000-12000-30000-172900</f>
        <v>1936560</v>
      </c>
      <c r="E80" s="52">
        <f t="shared" si="5"/>
        <v>1936560</v>
      </c>
      <c r="F80" s="53">
        <f t="shared" si="6"/>
        <v>1936552.61</v>
      </c>
      <c r="G80" s="80"/>
      <c r="H80" s="80"/>
      <c r="I80" s="53">
        <v>1936552.61</v>
      </c>
      <c r="J80" s="52">
        <f t="shared" si="3"/>
        <v>7.3899999998975545</v>
      </c>
      <c r="K80" s="111">
        <f t="shared" si="4"/>
        <v>7.3899999998975545</v>
      </c>
    </row>
    <row r="81" spans="1:11" ht="12" customHeight="1" hidden="1">
      <c r="A81" s="57"/>
      <c r="B81" s="51"/>
      <c r="C81" s="49" t="s">
        <v>196</v>
      </c>
      <c r="D81" s="52">
        <v>38928</v>
      </c>
      <c r="E81" s="52">
        <f t="shared" si="5"/>
        <v>38928</v>
      </c>
      <c r="F81" s="53">
        <f t="shared" si="6"/>
        <v>32671.6</v>
      </c>
      <c r="G81" s="80"/>
      <c r="H81" s="80"/>
      <c r="I81" s="53">
        <v>32671.6</v>
      </c>
      <c r="J81" s="52">
        <f t="shared" si="3"/>
        <v>6256.4000000000015</v>
      </c>
      <c r="K81" s="111">
        <f t="shared" si="4"/>
        <v>6256.4000000000015</v>
      </c>
    </row>
    <row r="82" spans="1:11" ht="12" customHeight="1" hidden="1">
      <c r="A82" s="57" t="s">
        <v>51</v>
      </c>
      <c r="B82" s="51"/>
      <c r="C82" s="49" t="s">
        <v>182</v>
      </c>
      <c r="D82" s="52">
        <f>2524428-37000-2000-9378-840+21900-140000</f>
        <v>2357110</v>
      </c>
      <c r="E82" s="52">
        <f t="shared" si="5"/>
        <v>2357110</v>
      </c>
      <c r="F82" s="53">
        <f t="shared" si="6"/>
        <v>2282166.42</v>
      </c>
      <c r="G82" s="80">
        <v>0</v>
      </c>
      <c r="H82" s="80">
        <v>0</v>
      </c>
      <c r="I82" s="168">
        <v>2282166.42</v>
      </c>
      <c r="J82" s="52">
        <f aca="true" t="shared" si="7" ref="J82:J88">E82-F82</f>
        <v>74943.58000000007</v>
      </c>
      <c r="K82" s="112">
        <f t="shared" si="4"/>
        <v>74943.58000000007</v>
      </c>
    </row>
    <row r="83" spans="1:11" ht="12" customHeight="1" hidden="1">
      <c r="A83" s="57"/>
      <c r="B83" s="161"/>
      <c r="C83" s="49" t="s">
        <v>183</v>
      </c>
      <c r="D83" s="162">
        <f>65000-50000</f>
        <v>15000</v>
      </c>
      <c r="E83" s="162">
        <f t="shared" si="5"/>
        <v>15000</v>
      </c>
      <c r="F83" s="163">
        <f t="shared" si="6"/>
        <v>15000</v>
      </c>
      <c r="G83" s="82"/>
      <c r="H83" s="82"/>
      <c r="I83" s="163">
        <v>15000</v>
      </c>
      <c r="J83" s="162">
        <f t="shared" si="7"/>
        <v>0</v>
      </c>
      <c r="K83" s="164">
        <f t="shared" si="4"/>
        <v>0</v>
      </c>
    </row>
    <row r="84" spans="1:11" ht="34.5" thickBot="1">
      <c r="A84" s="57" t="s">
        <v>185</v>
      </c>
      <c r="B84" s="54"/>
      <c r="C84" s="50" t="s">
        <v>188</v>
      </c>
      <c r="D84" s="55">
        <f>D85</f>
        <v>35300</v>
      </c>
      <c r="E84" s="55">
        <f t="shared" si="5"/>
        <v>35300</v>
      </c>
      <c r="F84" s="56">
        <f>I84</f>
        <v>35255.34</v>
      </c>
      <c r="G84" s="131" t="s">
        <v>104</v>
      </c>
      <c r="H84" s="131" t="s">
        <v>104</v>
      </c>
      <c r="I84" s="56">
        <f>I85</f>
        <v>35255.34</v>
      </c>
      <c r="J84" s="55">
        <v>0</v>
      </c>
      <c r="K84" s="113">
        <f t="shared" si="4"/>
        <v>0</v>
      </c>
    </row>
    <row r="85" spans="1:11" ht="42.75" customHeight="1">
      <c r="A85" s="48" t="s">
        <v>184</v>
      </c>
      <c r="B85" s="51"/>
      <c r="C85" s="49" t="s">
        <v>189</v>
      </c>
      <c r="D85" s="52">
        <f>33000+2300</f>
        <v>35300</v>
      </c>
      <c r="E85" s="52">
        <f t="shared" si="5"/>
        <v>35300</v>
      </c>
      <c r="F85" s="53">
        <f>I85</f>
        <v>35255.34</v>
      </c>
      <c r="G85" s="80" t="s">
        <v>104</v>
      </c>
      <c r="H85" s="80" t="s">
        <v>104</v>
      </c>
      <c r="I85" s="53">
        <f>2255.34+33000</f>
        <v>35255.34</v>
      </c>
      <c r="J85" s="52">
        <f>E85-I85</f>
        <v>44.66000000000349</v>
      </c>
      <c r="K85" s="111">
        <f t="shared" si="4"/>
        <v>44.66000000000349</v>
      </c>
    </row>
    <row r="86" spans="1:11" ht="20.25" customHeight="1">
      <c r="A86" s="197" t="s">
        <v>86</v>
      </c>
      <c r="B86" s="114"/>
      <c r="C86" s="165" t="s">
        <v>190</v>
      </c>
      <c r="D86" s="67">
        <f>D87+D88</f>
        <v>87907</v>
      </c>
      <c r="E86" s="67">
        <f t="shared" si="5"/>
        <v>87907</v>
      </c>
      <c r="F86" s="166">
        <f>I86</f>
        <v>87906.69</v>
      </c>
      <c r="G86" s="130" t="s">
        <v>104</v>
      </c>
      <c r="H86" s="130" t="s">
        <v>104</v>
      </c>
      <c r="I86" s="166">
        <v>87906.69</v>
      </c>
      <c r="J86" s="67">
        <v>0</v>
      </c>
      <c r="K86" s="164">
        <f t="shared" si="4"/>
        <v>0</v>
      </c>
    </row>
    <row r="87" spans="1:11" ht="21" customHeight="1">
      <c r="A87" s="109" t="s">
        <v>186</v>
      </c>
      <c r="B87" s="198"/>
      <c r="C87" s="115" t="s">
        <v>191</v>
      </c>
      <c r="D87" s="64">
        <f>10000+3500+3000+3000+300+9000+3000+3000+30000+12000+5000</f>
        <v>81800</v>
      </c>
      <c r="E87" s="64">
        <f t="shared" si="5"/>
        <v>81800</v>
      </c>
      <c r="F87" s="116">
        <f>I87</f>
        <v>81800</v>
      </c>
      <c r="G87" s="79" t="s">
        <v>104</v>
      </c>
      <c r="H87" s="79" t="s">
        <v>104</v>
      </c>
      <c r="I87" s="116">
        <v>81800</v>
      </c>
      <c r="J87" s="64">
        <f t="shared" si="7"/>
        <v>0</v>
      </c>
      <c r="K87" s="64">
        <f>J87</f>
        <v>0</v>
      </c>
    </row>
    <row r="88" spans="1:11" ht="13.5" customHeight="1" thickBot="1">
      <c r="A88" s="48" t="s">
        <v>187</v>
      </c>
      <c r="B88" s="101"/>
      <c r="C88" s="50" t="s">
        <v>192</v>
      </c>
      <c r="D88" s="55">
        <f>41400-3500-2300-3000-3000-300-9000-11393-2800</f>
        <v>6107</v>
      </c>
      <c r="E88" s="55">
        <f t="shared" si="5"/>
        <v>6107</v>
      </c>
      <c r="F88" s="56">
        <f t="shared" si="6"/>
        <v>6106.69</v>
      </c>
      <c r="G88" s="131" t="s">
        <v>104</v>
      </c>
      <c r="H88" s="131" t="s">
        <v>104</v>
      </c>
      <c r="I88" s="56">
        <v>6106.69</v>
      </c>
      <c r="J88" s="55">
        <f t="shared" si="7"/>
        <v>0.3100000000004002</v>
      </c>
      <c r="K88" s="113">
        <f>J88</f>
        <v>0.3100000000004002</v>
      </c>
    </row>
    <row r="89" spans="1:11" ht="22.5" customHeight="1">
      <c r="A89" s="16" t="s">
        <v>52</v>
      </c>
      <c r="B89" s="69" t="s">
        <v>53</v>
      </c>
      <c r="C89" s="96" t="s">
        <v>38</v>
      </c>
      <c r="D89" s="195" t="s">
        <v>38</v>
      </c>
      <c r="E89" s="195" t="s">
        <v>38</v>
      </c>
      <c r="F89" s="196">
        <f>E19-F44</f>
        <v>-202671682.69000003</v>
      </c>
      <c r="G89" s="195" t="s">
        <v>104</v>
      </c>
      <c r="H89" s="195" t="s">
        <v>104</v>
      </c>
      <c r="I89" s="196">
        <f>H19-I44</f>
        <v>-202671682.69000003</v>
      </c>
      <c r="J89" s="96" t="s">
        <v>38</v>
      </c>
      <c r="K89" s="96" t="s">
        <v>38</v>
      </c>
    </row>
    <row r="90" spans="2:9" ht="11.25">
      <c r="B90" s="26"/>
      <c r="C90" s="26"/>
      <c r="D90" s="26"/>
      <c r="E90" s="26"/>
      <c r="F90" s="26"/>
      <c r="G90" s="26"/>
      <c r="H90" s="26"/>
      <c r="I90" s="26"/>
    </row>
    <row r="91" spans="1:9" ht="15" customHeight="1">
      <c r="A91" s="194" t="s">
        <v>54</v>
      </c>
      <c r="B91" s="194"/>
      <c r="C91" s="194"/>
      <c r="D91" s="194"/>
      <c r="E91" s="194"/>
      <c r="F91" s="194"/>
      <c r="G91" s="194"/>
      <c r="H91" s="194"/>
      <c r="I91" s="194"/>
    </row>
    <row r="92" ht="4.5" customHeight="1"/>
    <row r="93" spans="1:9" ht="45" customHeight="1">
      <c r="A93" s="176" t="s">
        <v>17</v>
      </c>
      <c r="B93" s="171" t="s">
        <v>18</v>
      </c>
      <c r="C93" s="171" t="s">
        <v>55</v>
      </c>
      <c r="D93" s="171" t="s">
        <v>20</v>
      </c>
      <c r="E93" s="20" t="s">
        <v>21</v>
      </c>
      <c r="F93" s="20"/>
      <c r="G93" s="20"/>
      <c r="H93" s="20"/>
      <c r="I93" s="171" t="s">
        <v>22</v>
      </c>
    </row>
    <row r="94" spans="1:9" ht="33.75">
      <c r="A94" s="177"/>
      <c r="B94" s="172"/>
      <c r="C94" s="172"/>
      <c r="D94" s="172"/>
      <c r="E94" s="8" t="s">
        <v>23</v>
      </c>
      <c r="F94" s="8" t="s">
        <v>24</v>
      </c>
      <c r="G94" s="8" t="s">
        <v>25</v>
      </c>
      <c r="H94" s="8" t="s">
        <v>26</v>
      </c>
      <c r="I94" s="172"/>
    </row>
    <row r="95" spans="1:9" ht="12" thickBot="1">
      <c r="A95" s="9" t="s">
        <v>27</v>
      </c>
      <c r="B95" s="9" t="s">
        <v>28</v>
      </c>
      <c r="C95" s="9" t="s">
        <v>29</v>
      </c>
      <c r="D95" s="9" t="s">
        <v>30</v>
      </c>
      <c r="E95" s="9" t="s">
        <v>31</v>
      </c>
      <c r="F95" s="9" t="s">
        <v>32</v>
      </c>
      <c r="G95" s="9" t="s">
        <v>33</v>
      </c>
      <c r="H95" s="9" t="s">
        <v>34</v>
      </c>
      <c r="I95" s="9" t="s">
        <v>35</v>
      </c>
    </row>
    <row r="96" spans="1:9" ht="24.75" customHeight="1">
      <c r="A96" s="61" t="s">
        <v>56</v>
      </c>
      <c r="B96" s="89" t="s">
        <v>57</v>
      </c>
      <c r="C96" s="70" t="s">
        <v>38</v>
      </c>
      <c r="D96" s="76" t="s">
        <v>104</v>
      </c>
      <c r="E96" s="85">
        <f>-F89</f>
        <v>202671682.69000003</v>
      </c>
      <c r="F96" s="85" t="s">
        <v>104</v>
      </c>
      <c r="G96" s="85" t="s">
        <v>104</v>
      </c>
      <c r="H96" s="85">
        <f>E96</f>
        <v>202671682.69000003</v>
      </c>
      <c r="I96" s="86" t="s">
        <v>104</v>
      </c>
    </row>
    <row r="97" spans="1:9" ht="11.25">
      <c r="A97" s="58" t="s">
        <v>39</v>
      </c>
      <c r="B97" s="90"/>
      <c r="C97" s="71"/>
      <c r="D97" s="71"/>
      <c r="E97" s="82"/>
      <c r="F97" s="82"/>
      <c r="G97" s="82"/>
      <c r="H97" s="82"/>
      <c r="I97" s="87"/>
    </row>
    <row r="98" spans="1:9" ht="24">
      <c r="A98" s="62" t="s">
        <v>58</v>
      </c>
      <c r="B98" s="91" t="s">
        <v>59</v>
      </c>
      <c r="C98" s="72" t="s">
        <v>38</v>
      </c>
      <c r="D98" s="123" t="s">
        <v>104</v>
      </c>
      <c r="E98" s="100" t="s">
        <v>104</v>
      </c>
      <c r="F98" s="100" t="s">
        <v>104</v>
      </c>
      <c r="G98" s="100" t="s">
        <v>104</v>
      </c>
      <c r="H98" s="100" t="s">
        <v>104</v>
      </c>
      <c r="I98" s="120" t="s">
        <v>104</v>
      </c>
    </row>
    <row r="99" spans="1:9" ht="12">
      <c r="A99" s="63" t="s">
        <v>60</v>
      </c>
      <c r="B99" s="90"/>
      <c r="C99" s="71"/>
      <c r="D99" s="124"/>
      <c r="E99" s="119"/>
      <c r="F99" s="119"/>
      <c r="G99" s="119"/>
      <c r="H99" s="119"/>
      <c r="I99" s="121"/>
    </row>
    <row r="100" spans="1:9" ht="24">
      <c r="A100" s="61" t="s">
        <v>61</v>
      </c>
      <c r="B100" s="92" t="s">
        <v>62</v>
      </c>
      <c r="C100" s="9" t="s">
        <v>38</v>
      </c>
      <c r="D100" s="125" t="s">
        <v>104</v>
      </c>
      <c r="E100" s="118" t="s">
        <v>104</v>
      </c>
      <c r="F100" s="118" t="s">
        <v>104</v>
      </c>
      <c r="G100" s="118" t="s">
        <v>104</v>
      </c>
      <c r="H100" s="118" t="s">
        <v>104</v>
      </c>
      <c r="I100" s="122" t="s">
        <v>104</v>
      </c>
    </row>
    <row r="101" spans="1:9" ht="12">
      <c r="A101" s="63" t="s">
        <v>60</v>
      </c>
      <c r="B101" s="90"/>
      <c r="C101" s="71"/>
      <c r="D101" s="77"/>
      <c r="E101" s="82"/>
      <c r="F101" s="82"/>
      <c r="G101" s="82"/>
      <c r="H101" s="82"/>
      <c r="I101" s="87"/>
    </row>
    <row r="102" spans="1:9" ht="12">
      <c r="A102" s="61" t="s">
        <v>63</v>
      </c>
      <c r="B102" s="92" t="s">
        <v>64</v>
      </c>
      <c r="C102" s="9" t="s">
        <v>38</v>
      </c>
      <c r="D102" s="78" t="s">
        <v>104</v>
      </c>
      <c r="E102" s="79" t="s">
        <v>38</v>
      </c>
      <c r="F102" s="79" t="s">
        <v>104</v>
      </c>
      <c r="G102" s="79" t="s">
        <v>104</v>
      </c>
      <c r="H102" s="79" t="s">
        <v>104</v>
      </c>
      <c r="I102" s="88" t="s">
        <v>38</v>
      </c>
    </row>
    <row r="103" spans="1:9" ht="12">
      <c r="A103" s="61" t="s">
        <v>105</v>
      </c>
      <c r="B103" s="92">
        <v>710</v>
      </c>
      <c r="C103" s="73" t="s">
        <v>38</v>
      </c>
      <c r="D103" s="78" t="s">
        <v>104</v>
      </c>
      <c r="E103" s="79" t="s">
        <v>38</v>
      </c>
      <c r="F103" s="79" t="s">
        <v>104</v>
      </c>
      <c r="G103" s="79" t="s">
        <v>104</v>
      </c>
      <c r="H103" s="79" t="s">
        <v>104</v>
      </c>
      <c r="I103" s="88" t="s">
        <v>38</v>
      </c>
    </row>
    <row r="104" spans="1:9" ht="12">
      <c r="A104" s="61" t="s">
        <v>106</v>
      </c>
      <c r="B104" s="92">
        <v>720</v>
      </c>
      <c r="C104" s="73" t="s">
        <v>38</v>
      </c>
      <c r="D104" s="78" t="s">
        <v>104</v>
      </c>
      <c r="E104" s="79" t="s">
        <v>38</v>
      </c>
      <c r="F104" s="79" t="s">
        <v>104</v>
      </c>
      <c r="G104" s="79" t="s">
        <v>104</v>
      </c>
      <c r="H104" s="79" t="s">
        <v>104</v>
      </c>
      <c r="I104" s="88" t="s">
        <v>38</v>
      </c>
    </row>
    <row r="105" spans="1:9" ht="24">
      <c r="A105" s="61" t="s">
        <v>65</v>
      </c>
      <c r="B105" s="92" t="s">
        <v>66</v>
      </c>
      <c r="C105" s="73" t="s">
        <v>38</v>
      </c>
      <c r="D105" s="9" t="s">
        <v>38</v>
      </c>
      <c r="E105" s="118">
        <f>E106</f>
        <v>202671682.69000003</v>
      </c>
      <c r="F105" s="118" t="s">
        <v>104</v>
      </c>
      <c r="G105" s="118" t="s">
        <v>104</v>
      </c>
      <c r="H105" s="118">
        <f>E105</f>
        <v>202671682.69000003</v>
      </c>
      <c r="I105" s="141" t="s">
        <v>38</v>
      </c>
    </row>
    <row r="106" spans="1:9" ht="48">
      <c r="A106" s="61" t="s">
        <v>67</v>
      </c>
      <c r="B106" s="93" t="s">
        <v>68</v>
      </c>
      <c r="C106" s="74" t="s">
        <v>38</v>
      </c>
      <c r="D106" s="9" t="s">
        <v>38</v>
      </c>
      <c r="E106" s="118">
        <f>E108+E109</f>
        <v>202671682.69000003</v>
      </c>
      <c r="F106" s="118" t="s">
        <v>104</v>
      </c>
      <c r="G106" s="118" t="s">
        <v>38</v>
      </c>
      <c r="H106" s="118">
        <f>E106</f>
        <v>202671682.69000003</v>
      </c>
      <c r="I106" s="141" t="s">
        <v>38</v>
      </c>
    </row>
    <row r="107" spans="1:11" ht="12">
      <c r="A107" s="63" t="s">
        <v>60</v>
      </c>
      <c r="B107" s="90"/>
      <c r="C107" s="71"/>
      <c r="D107" s="71"/>
      <c r="E107" s="119"/>
      <c r="F107" s="119"/>
      <c r="G107" s="119"/>
      <c r="H107" s="119"/>
      <c r="I107" s="83"/>
      <c r="K107" s="24"/>
    </row>
    <row r="108" spans="1:9" ht="22.5">
      <c r="A108" s="65" t="s">
        <v>69</v>
      </c>
      <c r="B108" s="91" t="s">
        <v>70</v>
      </c>
      <c r="C108" s="75" t="s">
        <v>38</v>
      </c>
      <c r="D108" s="72" t="s">
        <v>38</v>
      </c>
      <c r="E108" s="100">
        <f>-E19</f>
        <v>-1925477</v>
      </c>
      <c r="F108" s="100" t="s">
        <v>104</v>
      </c>
      <c r="G108" s="100" t="s">
        <v>38</v>
      </c>
      <c r="H108" s="100">
        <f>E108</f>
        <v>-1925477</v>
      </c>
      <c r="I108" s="142" t="s">
        <v>38</v>
      </c>
    </row>
    <row r="109" spans="1:9" ht="22.5">
      <c r="A109" s="60" t="s">
        <v>71</v>
      </c>
      <c r="B109" s="91" t="s">
        <v>72</v>
      </c>
      <c r="C109" s="73" t="s">
        <v>38</v>
      </c>
      <c r="D109" s="9" t="s">
        <v>38</v>
      </c>
      <c r="E109" s="118">
        <f>F44</f>
        <v>204597159.69000003</v>
      </c>
      <c r="F109" s="100" t="s">
        <v>104</v>
      </c>
      <c r="G109" s="100" t="s">
        <v>38</v>
      </c>
      <c r="H109" s="118">
        <f>E109</f>
        <v>204597159.69000003</v>
      </c>
      <c r="I109" s="141" t="s">
        <v>38</v>
      </c>
    </row>
    <row r="110" spans="1:9" ht="24">
      <c r="A110" s="61" t="s">
        <v>73</v>
      </c>
      <c r="B110" s="91" t="s">
        <v>74</v>
      </c>
      <c r="C110" s="74" t="s">
        <v>38</v>
      </c>
      <c r="D110" s="9" t="s">
        <v>38</v>
      </c>
      <c r="E110" s="118" t="s">
        <v>38</v>
      </c>
      <c r="F110" s="100" t="s">
        <v>104</v>
      </c>
      <c r="G110" s="100" t="s">
        <v>104</v>
      </c>
      <c r="H110" s="118" t="s">
        <v>104</v>
      </c>
      <c r="I110" s="141" t="s">
        <v>38</v>
      </c>
    </row>
    <row r="111" spans="1:9" ht="12">
      <c r="A111" s="63" t="s">
        <v>75</v>
      </c>
      <c r="B111" s="90"/>
      <c r="C111" s="71"/>
      <c r="D111" s="71"/>
      <c r="E111" s="82"/>
      <c r="F111" s="82"/>
      <c r="G111" s="82"/>
      <c r="H111" s="82"/>
      <c r="I111" s="83"/>
    </row>
    <row r="112" spans="1:9" ht="11.25" customHeight="1">
      <c r="A112" s="65" t="s">
        <v>76</v>
      </c>
      <c r="B112" s="91" t="s">
        <v>77</v>
      </c>
      <c r="C112" s="75" t="s">
        <v>38</v>
      </c>
      <c r="D112" s="72" t="s">
        <v>38</v>
      </c>
      <c r="E112" s="80" t="s">
        <v>38</v>
      </c>
      <c r="F112" s="80" t="s">
        <v>104</v>
      </c>
      <c r="G112" s="80" t="s">
        <v>104</v>
      </c>
      <c r="H112" s="80" t="s">
        <v>104</v>
      </c>
      <c r="I112" s="84" t="s">
        <v>38</v>
      </c>
    </row>
    <row r="113" spans="1:9" ht="12.75" customHeight="1" thickBot="1">
      <c r="A113" s="60" t="s">
        <v>78</v>
      </c>
      <c r="B113" s="94" t="s">
        <v>79</v>
      </c>
      <c r="C113" s="73" t="s">
        <v>38</v>
      </c>
      <c r="D113" s="9" t="s">
        <v>38</v>
      </c>
      <c r="E113" s="79" t="s">
        <v>38</v>
      </c>
      <c r="F113" s="79" t="s">
        <v>104</v>
      </c>
      <c r="G113" s="79" t="s">
        <v>104</v>
      </c>
      <c r="H113" s="79" t="s">
        <v>104</v>
      </c>
      <c r="I113" s="81" t="s">
        <v>38</v>
      </c>
    </row>
    <row r="114" spans="2:9" ht="21" customHeight="1">
      <c r="B114" s="14"/>
      <c r="C114" s="14"/>
      <c r="D114" s="14"/>
      <c r="E114" s="14"/>
      <c r="F114" s="14"/>
      <c r="G114" s="14"/>
      <c r="H114" s="14"/>
      <c r="I114" s="14"/>
    </row>
    <row r="115" spans="1:5" ht="18.75" customHeight="1">
      <c r="A115" s="149" t="s">
        <v>109</v>
      </c>
      <c r="B115" s="22"/>
      <c r="C115" s="128" t="s">
        <v>137</v>
      </c>
      <c r="D115" s="26"/>
      <c r="E115" s="17" t="s">
        <v>80</v>
      </c>
    </row>
    <row r="116" spans="3:9" ht="12">
      <c r="C116" s="25"/>
      <c r="E116" s="17" t="s">
        <v>81</v>
      </c>
      <c r="G116" s="22"/>
      <c r="H116" s="22"/>
      <c r="I116" s="21" t="s">
        <v>13</v>
      </c>
    </row>
    <row r="118" spans="1:3" ht="5.25" customHeight="1">
      <c r="A118" s="189" t="s">
        <v>131</v>
      </c>
      <c r="C118" s="190"/>
    </row>
    <row r="119" spans="1:5" ht="28.5" customHeight="1">
      <c r="A119" s="189"/>
      <c r="C119" s="190"/>
      <c r="D119" s="191" t="s">
        <v>132</v>
      </c>
      <c r="E119" s="191"/>
    </row>
    <row r="122" ht="15" customHeight="1">
      <c r="A122" s="169" t="s">
        <v>200</v>
      </c>
    </row>
  </sheetData>
  <sheetProtection/>
  <mergeCells count="37">
    <mergeCell ref="I6:I7"/>
    <mergeCell ref="A6:B7"/>
    <mergeCell ref="A118:A119"/>
    <mergeCell ref="C118:C119"/>
    <mergeCell ref="D119:E119"/>
    <mergeCell ref="J39:K39"/>
    <mergeCell ref="A91:I91"/>
    <mergeCell ref="A16:A17"/>
    <mergeCell ref="B16:B17"/>
    <mergeCell ref="C16:C17"/>
    <mergeCell ref="I16:I17"/>
    <mergeCell ref="A39:A40"/>
    <mergeCell ref="J44:J45"/>
    <mergeCell ref="K44:K45"/>
    <mergeCell ref="C6:G9"/>
    <mergeCell ref="F44:F45"/>
    <mergeCell ref="A44:A45"/>
    <mergeCell ref="D44:D45"/>
    <mergeCell ref="C11:G11"/>
    <mergeCell ref="C10:G10"/>
    <mergeCell ref="H44:H45"/>
    <mergeCell ref="B44:B45"/>
    <mergeCell ref="A93:A94"/>
    <mergeCell ref="B93:B94"/>
    <mergeCell ref="C93:C94"/>
    <mergeCell ref="D93:D94"/>
    <mergeCell ref="C44:C45"/>
    <mergeCell ref="I44:I45"/>
    <mergeCell ref="E44:E45"/>
    <mergeCell ref="D16:D17"/>
    <mergeCell ref="C12:G12"/>
    <mergeCell ref="I93:I94"/>
    <mergeCell ref="B39:B40"/>
    <mergeCell ref="C39:C40"/>
    <mergeCell ref="D39:D40"/>
    <mergeCell ref="E39:E40"/>
    <mergeCell ref="G44:G45"/>
  </mergeCells>
  <printOptions/>
  <pageMargins left="0.35433070866141736" right="0.15748031496062992" top="0.7874015748031497" bottom="0.3937007874015748" header="0.5118110236220472" footer="0"/>
  <pageSetup fitToHeight="0" fitToWidth="0" horizontalDpi="600" verticalDpi="600" orientation="landscape" paperSize="9" scale="90" r:id="rId2"/>
  <rowBreaks count="2" manualBreakCount="2">
    <brk id="35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Раткевич Марина Викторовна</dc:creator>
  <cp:keywords/>
  <dc:description/>
  <cp:lastModifiedBy>Раткевич Марина Викторовна</cp:lastModifiedBy>
  <cp:lastPrinted>2020-02-28T07:23:37Z</cp:lastPrinted>
  <dcterms:created xsi:type="dcterms:W3CDTF">2011-01-26T11:29:42Z</dcterms:created>
  <dcterms:modified xsi:type="dcterms:W3CDTF">2020-02-28T08:11:23Z</dcterms:modified>
  <cp:category/>
  <cp:version/>
  <cp:contentType/>
  <cp:contentStatus/>
</cp:coreProperties>
</file>