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<sst xmlns="http://schemas.openxmlformats.org/spreadsheetml/2006/main" count="641" uniqueCount="285">
  <si>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</si>
  <si>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</si>
  <si>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</si>
  <si>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</si>
  <si>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</si>
  <si>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</si>
  <si>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</si>
  <si>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</si>
  <si>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 xml:space="preserve">по ОКПО   </t>
  </si>
  <si>
    <t>00091184</t>
  </si>
  <si>
    <t xml:space="preserve">Глава по БК   </t>
  </si>
  <si>
    <t>138</t>
  </si>
  <si>
    <t>Наименование бюджета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</si>
  <si>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</si>
  <si>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</si>
  <si>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</si>
  <si>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</si>
  <si>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</si>
  <si>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</si>
  <si>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</si>
  <si>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</si>
  <si>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</si>
  <si>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</si>
  <si>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</si>
  <si>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</si>
  <si>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</si>
  <si>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</si>
  <si>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</si>
  <si>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</si>
  <si>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</si>
  <si>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</si>
  <si>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</si>
  <si>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</si>
  <si>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</si>
  <si>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</si>
  <si>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</si>
  <si>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</si>
  <si>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</si>
  <si>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</si>
  <si>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</si>
  <si>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</si>
  <si>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</si>
  <si>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</si>
  <si>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</si>
  <si>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</si>
  <si>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</si>
  <si>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</si>
  <si>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</si>
  <si>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</si>
  <si>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</si>
  <si>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</si>
  <si>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</si>
  <si>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</si>
  <si>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</si>
  <si>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</si>
  <si>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</si>
  <si>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</si>
  <si>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</si>
  <si>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</si>
  <si>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</si>
  <si>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</si>
  <si>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</si>
  <si>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</si>
  <si>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</si>
  <si>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</si>
  <si>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</si>
  <si>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</si>
  <si>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</si>
  <si>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</si>
  <si>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</si>
  <si>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</si>
  <si>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</si>
  <si>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</si>
  <si>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</si>
  <si>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</si>
  <si>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</si>
  <si>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</si>
  <si>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</si>
  <si>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</si>
  <si>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Налоговые и неналоговые доходы</t>
  </si>
  <si>
    <t>компенсационные выплаты на проезд</t>
  </si>
  <si>
    <t>служащих, замещающих государственные и гражданские должности</t>
  </si>
  <si>
    <t>работников по краевой тарифной сетке</t>
  </si>
  <si>
    <t>Иные бюджетные ассигнования</t>
  </si>
  <si>
    <t xml:space="preserve">по ОКТМО   </t>
  </si>
  <si>
    <t>04701000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</si>
  <si>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</si>
  <si>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Невыясненные поступления, зачисляемые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</si>
  <si>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</si>
  <si>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Служба строительного надзора и жилищного контроля Красноярского края </t>
  </si>
  <si>
    <t>Увеличение стоимости основных средств</t>
  </si>
  <si>
    <t>выплаты при служебных командировках и командировках на курсы повышения квалификации</t>
  </si>
  <si>
    <t>Прочие неналоговые доходы бюджетов субъектов Российской Федерации</t>
  </si>
  <si>
    <t>Расходы бюджета  - всего</t>
  </si>
  <si>
    <t>Служба строительного надзора и жилищного контроля Красноярского края</t>
  </si>
  <si>
    <t>связь</t>
  </si>
  <si>
    <t xml:space="preserve">Периодичность: </t>
  </si>
  <si>
    <t xml:space="preserve">Единица измерения: </t>
  </si>
  <si>
    <t>руб.</t>
  </si>
  <si>
    <t>-</t>
  </si>
  <si>
    <t>увеличение остатков средств, всего</t>
  </si>
  <si>
    <t>уменьшение остатков средств, всего</t>
  </si>
  <si>
    <t>138 0000 0000000000 000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</si>
  <si>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
</t>
  </si>
  <si>
    <t>138 100 00000 00 0000 000</t>
  </si>
  <si>
    <t>138 113 00000 00 0000 000</t>
  </si>
  <si>
    <t>ГРБС</t>
  </si>
  <si>
    <t>Главный распорядитель, распорядитель, получатель бюджетных средств, главный администратор, админи-стратор доходов бюджета, главный администратор, администратор источников финансирования дефицита бюджета</t>
  </si>
  <si>
    <t>138 108 07400 01 0000 110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</si>
  <si>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</si>
  <si>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Страхование</t>
  </si>
  <si>
    <t>138 113 02992 02 0000 130</t>
  </si>
  <si>
    <t>Прочие доходы от компенсации затрат бюджетов субъектов Российской Федерации</t>
  </si>
  <si>
    <t>Государственная пошлина</t>
  </si>
  <si>
    <t>138 108 00000 00 0000 000</t>
  </si>
  <si>
    <t>138 108 07000 01 0000 110</t>
  </si>
  <si>
    <t>Доходы от компенсации затрат государства</t>
  </si>
  <si>
    <t>138 113 02000 00 0000 130</t>
  </si>
  <si>
    <t>138 113 02990 00 0000 130</t>
  </si>
  <si>
    <t>Прочие доходы от компенсации затрат государства</t>
  </si>
  <si>
    <t>М.В. Раткевич</t>
  </si>
  <si>
    <t xml:space="preserve">Прочие неналоговые доходы </t>
  </si>
  <si>
    <t>138 117 00000 00 0000 000</t>
  </si>
  <si>
    <t>Невыясненные поступления</t>
  </si>
  <si>
    <t>138 117 01000 00 0000 180</t>
  </si>
  <si>
    <t>138 0113 0000000000 000</t>
  </si>
  <si>
    <t>Другие общегосударственные вопросы</t>
  </si>
  <si>
    <t>138 0113 1600000000 000</t>
  </si>
  <si>
    <t>138 0113 1650000000 000</t>
  </si>
  <si>
    <t>138 0113 1650000210 000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</si>
  <si>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«Создание условий для обеспечения доступным и комфортным жильем граждан»</t>
  </si>
  <si>
    <t>138 0113 1650000210 100</t>
  </si>
  <si>
    <t>138 0113 1650000210 120</t>
  </si>
  <si>
    <t>13801131650000210121</t>
  </si>
  <si>
    <t>13801131650000210121211</t>
  </si>
  <si>
    <t>13801131650000210129</t>
  </si>
  <si>
    <t>13801131650000210129213</t>
  </si>
  <si>
    <t>13801131650000210122</t>
  </si>
  <si>
    <t>13801131650000210122212</t>
  </si>
  <si>
    <t>Иные выплаты персоналу государственных (муниципальных) органов, за исключением фонда оплаты труда</t>
  </si>
  <si>
    <t>13801131650000210121266</t>
  </si>
  <si>
    <t>138 0100 0000000000 000</t>
  </si>
  <si>
    <t>Общегосударственные вопросы</t>
  </si>
  <si>
    <t xml:space="preserve">Государственная программа Красноярского края "Создание условий для обеспечения доступным и комфортным жильем граждан"
</t>
  </si>
  <si>
    <t xml:space="preserve">Подпрограмма "Обеспечение реализации государственной программы и прочие мероприятия"
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</si>
  <si>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</si>
  <si>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</si>
  <si>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</si>
  <si>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13801131650000210122226</t>
  </si>
  <si>
    <t>13801131650000210122214</t>
  </si>
  <si>
    <t xml:space="preserve">Закупка товаров, работ и услуг для обеспечения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</si>
  <si>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</si>
  <si>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138 0113 1650000210 200</t>
  </si>
  <si>
    <t>138 0113 1650000210 240</t>
  </si>
  <si>
    <t>Прочая закупка товаров, работ и услуг</t>
  </si>
  <si>
    <t>13801131650000210244</t>
  </si>
  <si>
    <t>13801131650000210244221</t>
  </si>
  <si>
    <t>13801131650000210244222</t>
  </si>
  <si>
    <t>13801131650000210244223</t>
  </si>
  <si>
    <t>13801131650000210244224</t>
  </si>
  <si>
    <t>13801131650000210244225</t>
  </si>
  <si>
    <t>13801131650000210244226</t>
  </si>
  <si>
    <t>13801131650000210244227</t>
  </si>
  <si>
    <t>13801131650000210244310</t>
  </si>
  <si>
    <t>13801131650000210244343</t>
  </si>
  <si>
    <t>13801131650000210244346</t>
  </si>
  <si>
    <t>13801131650000210244349</t>
  </si>
  <si>
    <t xml:space="preserve">Социальное обеспечение и иные выплаты населению
</t>
  </si>
  <si>
    <t xml:space="preserve">Исполнение судебных актов
</t>
  </si>
  <si>
    <t>138 0113 1650000210 300</t>
  </si>
  <si>
    <t>138 0113 1650000210 320</t>
  </si>
  <si>
    <t>138 0113 1650000210 800</t>
  </si>
  <si>
    <t>138 0113 1650000210 830</t>
  </si>
  <si>
    <t>Доходы от оказания платных услуг и компенсации затрат государства</t>
  </si>
  <si>
    <t>13801131650000210244344</t>
  </si>
  <si>
    <t>138 116 01000 01 0000 140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</si>
  <si>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</si>
  <si>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138 116 01060 01 0000 140</t>
  </si>
  <si>
    <t>138 116 01062 01 0000 140</t>
  </si>
  <si>
    <t>138 116 01070 01 0000 140</t>
  </si>
  <si>
    <t>138 116 01072 01 0000 140</t>
  </si>
  <si>
    <t>138 116 01090 01 0000 140</t>
  </si>
  <si>
    <t>138 116 01092 01 0000 140</t>
  </si>
  <si>
    <t>138 116 01140 01 0000 140</t>
  </si>
  <si>
    <t>138 116 01142 01 0000 140</t>
  </si>
  <si>
    <t>138 0113 1650000210 296</t>
  </si>
  <si>
    <t>138 116 01190 01 0000 140</t>
  </si>
  <si>
    <t>138 116 01193 01 0000 140</t>
  </si>
  <si>
    <t>Прочие неналоговые доходы</t>
  </si>
  <si>
    <t xml:space="preserve">Невыясненные поступления, зачисляемые в бюджеты субъектов Российской Федерации
</t>
  </si>
  <si>
    <t>138 117 01020 02 0000 180</t>
  </si>
  <si>
    <t>138 116 01192 01 0000 140</t>
  </si>
  <si>
    <t>138 116 01203 01 0000 140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</si>
  <si>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</si>
  <si>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138 116 01143 01 0000 140</t>
  </si>
  <si>
    <t>Главный бухгалтер</t>
  </si>
  <si>
    <t>ШТРАФЫ, САНКЦИИ, ВОЗМЕЩЕНИЕ УЩЕРБА</t>
  </si>
  <si>
    <t>138 116 00000 00 0000 000</t>
  </si>
  <si>
    <t>138 116 01130 01 0000 140</t>
  </si>
  <si>
    <t>138 116 01132 01 0000 140</t>
  </si>
  <si>
    <t>138 116 01205 01 0000 140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</si>
  <si>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</si>
  <si>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</si>
  <si>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138 116 01200 01 0000 140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</si>
  <si>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</si>
  <si>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138 114 00000 00 0000 000</t>
  </si>
  <si>
    <t>138 114 02023 02 0000 440</t>
  </si>
  <si>
    <t>13801131650000210247</t>
  </si>
  <si>
    <t>13801131650000210246</t>
  </si>
  <si>
    <t>Х</t>
  </si>
  <si>
    <t>138 116 01073 01 0000 140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</si>
  <si>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</si>
  <si>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138 116 01133 01 0000 140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</si>
  <si>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</si>
  <si>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13801131650000210244229</t>
  </si>
  <si>
    <t>Плата за предоставление сведений, документов, содержащихся в государственных реестрах (регистрах)</t>
  </si>
  <si>
    <t>138 113 01000 00 0000 130</t>
  </si>
  <si>
    <t xml:space="preserve">138 113 01400 01 0000 130 </t>
  </si>
  <si>
    <t xml:space="preserve">138 113 01410 01 0000 130 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</si>
  <si>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</si>
  <si>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139 116 01142 01 0000 140</t>
  </si>
  <si>
    <t>140 116 01142 01 0000 140</t>
  </si>
  <si>
    <t>141 116 01142 01 0000 140</t>
  </si>
  <si>
    <t>142 116 01142 01 0000 140</t>
  </si>
  <si>
    <t>143 116 01142 01 0000 140</t>
  </si>
  <si>
    <t>144 116 01142 01 0000 140</t>
  </si>
  <si>
    <t>145 116 01142 01 0000 140</t>
  </si>
  <si>
    <t>13801131650000210129266</t>
  </si>
  <si>
    <t>Социальные выплаты гражданам, кроме публичных нормативных социальных выплат</t>
  </si>
  <si>
    <t>138 116 10000 00 0000140</t>
  </si>
  <si>
    <t>138 116 10020 02 0000140</t>
  </si>
  <si>
    <t>138 116 10021 02 0000140</t>
  </si>
  <si>
    <t>Платежи по искам о возмещении ущерба, а также платежи, уплачиваемые при добровольном возмещении ущерба, причиненного имуществу, находящегося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</si>
  <si>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</si>
  <si>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</si>
  <si>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</si>
  <si>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138 116 07000 00 0000 140</t>
  </si>
  <si>
    <t>138 116 07010 00 0000 140</t>
  </si>
  <si>
    <t>138 11607010 02 0000 140</t>
  </si>
  <si>
    <t>Доходы от оказания платных услуг (работ)</t>
  </si>
  <si>
    <t>138 116 10050 00 0000 140</t>
  </si>
  <si>
    <t>Платежи в целях возмещения убытков, причиненных уклонением от заключения государственного контракта</t>
  </si>
  <si>
    <t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государственного контракта, финансируемого за счет средств дорожного фонда субъекта Российской Федерации)</t>
  </si>
  <si>
    <t>138 0113 1650000210 297</t>
  </si>
  <si>
    <t>Начальник отдела формирования, контроля и исполнения бюджета</t>
  </si>
  <si>
    <t>138 116 10056 02 0000 140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</si>
  <si>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</si>
  <si>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</si>
  <si>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</si>
  <si>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</si>
  <si>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</si>
  <si>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</si>
  <si>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</si>
  <si>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</si>
  <si>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</si>
  <si>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</si>
  <si>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</si>
  <si>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</si>
  <si>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Платежи в целях возмещения причиненного ущерба (убытков)</t>
  </si>
  <si>
    <t>Возмещение ущерба при возникновении страховых случаев, когда выгодоприобретателями выступают получатели средств бюджета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</si>
  <si>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исполнительной власти субъектов Российской Федерации, включенных в соответствующие перечни, утвержденные высшими должностными лицами субъектов Российской Федерации</t>
  </si>
  <si>
    <t>138 116 10021 02 0000 140</t>
  </si>
  <si>
    <t>138 116 10000 00 0000 140</t>
  </si>
  <si>
    <t>138 116 10020 02 0000 140</t>
  </si>
  <si>
    <t>138 0113 1650000210321264</t>
  </si>
  <si>
    <t>на 01 января 2024 г.</t>
  </si>
  <si>
    <r>
      <t xml:space="preserve">месячная, квартальная, </t>
    </r>
    <r>
      <rPr>
        <u val="single"/>
        <sz val="8"/>
        <rFont val="Arial"/>
        <family val="2"/>
      </rPr>
      <t>годовая</t>
    </r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</si>
  <si>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</si>
  <si>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</si>
  <si>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138 0113 91Ч00 10050  121</t>
  </si>
  <si>
    <t>138 0113 91Ч00 10050  129</t>
  </si>
  <si>
    <t>138 0113 91Ч00 10050  000</t>
  </si>
  <si>
    <t>138 0113 91Ч00 00000  000</t>
  </si>
  <si>
    <t>Расходы на выплаты, связанные с достижением показателей деятельности исполнительных органов субъектов Российской Федерации, за счет средств, предоставленных из федерального бюджета, по службе строительного надзора и жилищного контроля Красноярского края в рамках непрограммных расходов отдельных органов исполнительной власти</t>
  </si>
  <si>
    <t>Функционирование службы строительного надзора и жилищного контроля Красноярского края</t>
  </si>
  <si>
    <t>138 0113 91000 00000  000</t>
  </si>
  <si>
    <t>Непрограммные расходы отдельных органов исполнительной власти</t>
  </si>
  <si>
    <t xml:space="preserve">Заместитель руководителя службы </t>
  </si>
  <si>
    <t>Э.В. Шаповалов</t>
  </si>
  <si>
    <t>24 января 2024</t>
  </si>
  <si>
    <t>Платежи по искам о возмещении ущерба, а также платежи, уплачиваемые при добровольном возмещении ущерба, причиненного имуществу, находящемуся в собственности субъекта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</si>
  <si>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Возмещение ущерба при возникновении страховых случаев, когда выгодоприобретателями выступают получатели средств бюджета субъекта Российской Федерации</t>
  </si>
  <si>
    <t>138 0113 91Ч00 10050  100</t>
  </si>
  <si>
    <t>138 0113 91Ч00 10050  120</t>
  </si>
  <si>
    <t>бюджет субъекта Красноярского края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</si>
</sst>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3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7.5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4" fillId="21" borderId="1" applyNumberFormat="0" applyAlignment="0" applyProtection="0"/>
    <xf numFmtId="0" fontId="15" fillId="22" borderId="2" applyNumberFormat="0" applyAlignment="0" applyProtection="0"/>
    <xf numFmtId="0" fontId="25" fillId="22" borderId="1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14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26" borderId="20" xfId="0" applyNumberFormat="1" applyFill="1" applyBorder="1" applyAlignment="1">
      <alignment horizontal="right"/>
    </xf>
    <xf numFmtId="4" fontId="0" fillId="26" borderId="15" xfId="0" applyNumberFormat="1" applyFill="1" applyBorder="1" applyAlignment="1">
      <alignment horizontal="right"/>
    </xf>
    <xf numFmtId="4" fontId="0" fillId="26" borderId="17" xfId="0" applyNumberFormat="1" applyFill="1" applyBorder="1" applyAlignment="1">
      <alignment/>
    </xf>
    <xf numFmtId="4" fontId="0" fillId="26" borderId="10" xfId="0" applyNumberFormat="1" applyFill="1" applyBorder="1" applyAlignment="1">
      <alignment/>
    </xf>
    <xf numFmtId="4" fontId="0" fillId="26" borderId="14" xfId="0" applyNumberFormat="1" applyFill="1" applyBorder="1" applyAlignment="1">
      <alignment/>
    </xf>
    <xf numFmtId="4" fontId="0" fillId="26" borderId="14" xfId="0" applyNumberForma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" fontId="0" fillId="26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5" xfId="0" applyBorder="1" applyAlignment="1">
      <alignment horizontal="left" vertical="top" wrapText="1"/>
    </xf>
    <xf numFmtId="0" fontId="2" fillId="0" borderId="26" xfId="0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5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28" xfId="0" applyNumberFormat="1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4" fontId="0" fillId="26" borderId="20" xfId="0" applyNumberForma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4" fontId="0" fillId="0" borderId="28" xfId="0" applyNumberFormat="1" applyBorder="1" applyAlignment="1">
      <alignment horizontal="left" vertical="top"/>
    </xf>
    <xf numFmtId="4" fontId="0" fillId="26" borderId="28" xfId="0" applyNumberFormat="1" applyFill="1" applyBorder="1" applyAlignment="1">
      <alignment horizontal="left" vertical="top"/>
    </xf>
    <xf numFmtId="0" fontId="0" fillId="26" borderId="2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0" fillId="0" borderId="14" xfId="0" applyNumberForma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0" fillId="0" borderId="0" xfId="0" applyBorder="1" applyAlignment="1">
      <alignment horizontal="centerContinuous" vertic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0" borderId="20" xfId="0" applyNumberForma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/>
    </xf>
    <xf numFmtId="2" fontId="0" fillId="0" borderId="32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" fontId="0" fillId="26" borderId="28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6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top"/>
    </xf>
    <xf numFmtId="4" fontId="0" fillId="0" borderId="33" xfId="0" applyNumberFormat="1" applyBorder="1" applyAlignment="1">
      <alignment horizontal="left" vertical="top"/>
    </xf>
    <xf numFmtId="4" fontId="0" fillId="0" borderId="32" xfId="0" applyNumberFormat="1" applyBorder="1" applyAlignment="1">
      <alignment horizontal="left" vertical="top"/>
    </xf>
    <xf numFmtId="4" fontId="0" fillId="0" borderId="38" xfId="0" applyNumberForma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" fontId="0" fillId="26" borderId="14" xfId="0" applyNumberFormat="1" applyFill="1" applyBorder="1" applyAlignment="1">
      <alignment horizontal="left" vertical="top"/>
    </xf>
    <xf numFmtId="4" fontId="0" fillId="0" borderId="15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19" xfId="0" applyFont="1" applyBorder="1" applyAlignment="1">
      <alignment horizontal="right"/>
    </xf>
    <xf numFmtId="0" fontId="0" fillId="26" borderId="0" xfId="0" applyFill="1" applyAlignment="1">
      <alignment/>
    </xf>
    <xf numFmtId="4" fontId="0" fillId="0" borderId="10" xfId="0" applyNumberFormat="1" applyBorder="1" applyAlignment="1">
      <alignment horizontal="center" vertical="top"/>
    </xf>
    <xf numFmtId="4" fontId="0" fillId="0" borderId="28" xfId="0" applyNumberFormat="1" applyBorder="1" applyAlignment="1">
      <alignment horizontal="center" vertical="top"/>
    </xf>
    <xf numFmtId="4" fontId="0" fillId="26" borderId="15" xfId="0" applyNumberFormat="1" applyFill="1" applyBorder="1" applyAlignment="1">
      <alignment horizontal="center"/>
    </xf>
    <xf numFmtId="4" fontId="0" fillId="26" borderId="14" xfId="0" applyNumberFormat="1" applyFill="1" applyBorder="1" applyAlignment="1">
      <alignment horizontal="center"/>
    </xf>
    <xf numFmtId="4" fontId="0" fillId="26" borderId="20" xfId="0" applyNumberFormat="1" applyFill="1" applyBorder="1" applyAlignment="1">
      <alignment horizontal="center"/>
    </xf>
    <xf numFmtId="4" fontId="0" fillId="26" borderId="28" xfId="0" applyNumberFormat="1" applyFill="1" applyBorder="1" applyAlignment="1">
      <alignment horizontal="center"/>
    </xf>
    <xf numFmtId="4" fontId="0" fillId="26" borderId="33" xfId="0" applyNumberForma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26" borderId="38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left" wrapText="1"/>
    </xf>
    <xf numFmtId="49" fontId="0" fillId="0" borderId="2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28" xfId="0" applyNumberForma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5" xfId="0" applyFill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49" fontId="0" fillId="0" borderId="17" xfId="0" applyNumberFormat="1" applyFont="1" applyBorder="1" applyAlignment="1">
      <alignment horizontal="left" vertical="top"/>
    </xf>
    <xf numFmtId="0" fontId="0" fillId="27" borderId="25" xfId="0" applyFont="1" applyFill="1" applyBorder="1" applyAlignment="1">
      <alignment horizontal="left" vertical="top" wrapText="1"/>
    </xf>
    <xf numFmtId="0" fontId="0" fillId="27" borderId="24" xfId="0" applyFill="1" applyBorder="1" applyAlignment="1">
      <alignment horizontal="left" vertical="top"/>
    </xf>
    <xf numFmtId="49" fontId="0" fillId="27" borderId="14" xfId="0" applyNumberFormat="1" applyFon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center" vertical="top"/>
    </xf>
    <xf numFmtId="4" fontId="0" fillId="27" borderId="32" xfId="0" applyNumberFormat="1" applyFill="1" applyBorder="1" applyAlignment="1">
      <alignment horizontal="left" vertical="top"/>
    </xf>
    <xf numFmtId="0" fontId="0" fillId="28" borderId="25" xfId="0" applyFont="1" applyFill="1" applyBorder="1" applyAlignment="1">
      <alignment horizontal="left" vertical="top" wrapText="1"/>
    </xf>
    <xf numFmtId="0" fontId="0" fillId="28" borderId="24" xfId="0" applyFill="1" applyBorder="1" applyAlignment="1">
      <alignment horizontal="left" vertical="top"/>
    </xf>
    <xf numFmtId="49" fontId="0" fillId="28" borderId="14" xfId="0" applyNumberFormat="1" applyFon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center" vertical="top"/>
    </xf>
    <xf numFmtId="4" fontId="0" fillId="28" borderId="32" xfId="0" applyNumberFormat="1" applyFill="1" applyBorder="1" applyAlignment="1">
      <alignment horizontal="left" vertical="top"/>
    </xf>
    <xf numFmtId="4" fontId="0" fillId="26" borderId="32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left" wrapText="1"/>
    </xf>
    <xf numFmtId="4" fontId="0" fillId="26" borderId="0" xfId="0" applyNumberFormat="1" applyFill="1" applyBorder="1" applyAlignment="1">
      <alignment horizontal="left"/>
    </xf>
    <xf numFmtId="0" fontId="0" fillId="0" borderId="26" xfId="0" applyFont="1" applyBorder="1" applyAlignment="1">
      <alignment wrapText="1"/>
    </xf>
    <xf numFmtId="0" fontId="3" fillId="26" borderId="0" xfId="0" applyFont="1" applyFill="1" applyAlignment="1">
      <alignment/>
    </xf>
    <xf numFmtId="49" fontId="0" fillId="0" borderId="14" xfId="0" applyNumberFormat="1" applyBorder="1" applyAlignment="1">
      <alignment horizontal="left"/>
    </xf>
    <xf numFmtId="1" fontId="0" fillId="0" borderId="28" xfId="0" applyNumberFormat="1" applyBorder="1" applyAlignment="1">
      <alignment horizontal="left"/>
    </xf>
    <xf numFmtId="49" fontId="0" fillId="26" borderId="26" xfId="0" applyNumberFormat="1" applyFont="1" applyFill="1" applyBorder="1" applyAlignment="1">
      <alignment vertical="top" wrapText="1"/>
    </xf>
    <xf numFmtId="49" fontId="0" fillId="0" borderId="20" xfId="0" applyNumberFormat="1" applyBorder="1" applyAlignment="1">
      <alignment horizontal="left"/>
    </xf>
    <xf numFmtId="4" fontId="0" fillId="0" borderId="38" xfId="0" applyNumberFormat="1" applyBorder="1" applyAlignment="1">
      <alignment horizontal="center" vertical="top"/>
    </xf>
    <xf numFmtId="4" fontId="0" fillId="0" borderId="33" xfId="0" applyNumberFormat="1" applyBorder="1" applyAlignment="1">
      <alignment horizontal="center" vertical="top"/>
    </xf>
    <xf numFmtId="49" fontId="0" fillId="0" borderId="24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5" xfId="0" applyFill="1" applyBorder="1" applyAlignment="1">
      <alignment horizontal="left" vertical="top" wrapText="1"/>
    </xf>
    <xf numFmtId="4" fontId="0" fillId="0" borderId="2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6" xfId="0" applyFont="1" applyFill="1" applyBorder="1" applyAlignment="1">
      <alignment wrapText="1"/>
    </xf>
    <xf numFmtId="49" fontId="0" fillId="0" borderId="37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31" fillId="0" borderId="0" xfId="0" applyNumberFormat="1" applyFont="1" applyBorder="1" applyAlignment="1">
      <alignment horizontal="right" vertical="center" wrapText="1"/>
    </xf>
    <xf numFmtId="0" fontId="0" fillId="26" borderId="25" xfId="0" applyFill="1" applyBorder="1" applyAlignment="1">
      <alignment horizontal="left" wrapText="1"/>
    </xf>
    <xf numFmtId="0" fontId="0" fillId="26" borderId="26" xfId="0" applyFont="1" applyFill="1" applyBorder="1" applyAlignment="1">
      <alignment vertical="top" wrapText="1"/>
    </xf>
    <xf numFmtId="4" fontId="0" fillId="0" borderId="32" xfId="0" applyNumberFormat="1" applyBorder="1" applyAlignment="1">
      <alignment horizontal="center" vertical="top"/>
    </xf>
    <xf numFmtId="0" fontId="0" fillId="26" borderId="26" xfId="0" applyFont="1" applyFill="1" applyBorder="1" applyAlignment="1">
      <alignment horizontal="left" vertical="top" wrapText="1"/>
    </xf>
    <xf numFmtId="4" fontId="0" fillId="0" borderId="39" xfId="0" applyNumberFormat="1" applyBorder="1" applyAlignment="1">
      <alignment horizontal="center" vertical="top"/>
    </xf>
    <xf numFmtId="0" fontId="0" fillId="0" borderId="23" xfId="0" applyBorder="1" applyAlignment="1">
      <alignment horizontal="left" vertical="top"/>
    </xf>
    <xf numFmtId="0" fontId="0" fillId="26" borderId="26" xfId="0" applyFont="1" applyFill="1" applyBorder="1" applyAlignment="1">
      <alignment wrapText="1"/>
    </xf>
    <xf numFmtId="0" fontId="0" fillId="0" borderId="22" xfId="0" applyBorder="1" applyAlignment="1">
      <alignment horizontal="left" vertical="top"/>
    </xf>
    <xf numFmtId="4" fontId="0" fillId="0" borderId="14" xfId="0" applyNumberFormat="1" applyBorder="1" applyAlignment="1">
      <alignment horizontal="right"/>
    </xf>
    <xf numFmtId="0" fontId="0" fillId="0" borderId="0" xfId="0" applyFill="1" applyAlignment="1">
      <alignment vertical="top"/>
    </xf>
    <xf numFmtId="4" fontId="0" fillId="0" borderId="14" xfId="0" applyNumberFormat="1" applyFill="1" applyBorder="1" applyAlignment="1">
      <alignment horizontal="left" vertical="top"/>
    </xf>
    <xf numFmtId="4" fontId="0" fillId="0" borderId="14" xfId="0" applyNumberForma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49" fontId="0" fillId="0" borderId="15" xfId="0" applyNumberFormat="1" applyFont="1" applyBorder="1" applyAlignment="1">
      <alignment horizontal="left" vertical="top"/>
    </xf>
    <xf numFmtId="4" fontId="0" fillId="26" borderId="15" xfId="0" applyNumberFormat="1" applyFill="1" applyBorder="1" applyAlignment="1">
      <alignment horizontal="left" vertical="top"/>
    </xf>
    <xf numFmtId="0" fontId="0" fillId="0" borderId="35" xfId="0" applyBorder="1" applyAlignment="1">
      <alignment horizontal="center"/>
    </xf>
    <xf numFmtId="49" fontId="0" fillId="0" borderId="40" xfId="0" applyNumberFormat="1" applyFont="1" applyBorder="1" applyAlignment="1">
      <alignment horizontal="left" vertical="top"/>
    </xf>
    <xf numFmtId="4" fontId="0" fillId="0" borderId="40" xfId="0" applyNumberFormat="1" applyBorder="1" applyAlignment="1">
      <alignment horizontal="left" vertical="top"/>
    </xf>
    <xf numFmtId="4" fontId="0" fillId="26" borderId="40" xfId="0" applyNumberFormat="1" applyFill="1" applyBorder="1" applyAlignment="1">
      <alignment horizontal="left" vertical="top"/>
    </xf>
    <xf numFmtId="4" fontId="0" fillId="0" borderId="40" xfId="0" applyNumberFormat="1" applyBorder="1" applyAlignment="1">
      <alignment horizontal="center" vertical="top"/>
    </xf>
    <xf numFmtId="4" fontId="0" fillId="0" borderId="41" xfId="0" applyNumberFormat="1" applyBorder="1" applyAlignment="1">
      <alignment horizontal="left" vertical="top"/>
    </xf>
    <xf numFmtId="4" fontId="0" fillId="0" borderId="34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left" vertical="top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8" xfId="0" applyNumberFormat="1" applyBorder="1" applyAlignment="1">
      <alignment horizontal="left" vertical="top"/>
    </xf>
    <xf numFmtId="2" fontId="0" fillId="0" borderId="28" xfId="0" applyNumberFormat="1" applyBorder="1" applyAlignment="1">
      <alignment horizontal="center" vertical="top"/>
    </xf>
    <xf numFmtId="0" fontId="0" fillId="27" borderId="21" xfId="0" applyFill="1" applyBorder="1" applyAlignment="1">
      <alignment horizontal="left" vertical="top"/>
    </xf>
    <xf numFmtId="49" fontId="0" fillId="27" borderId="15" xfId="0" applyNumberFormat="1" applyFont="1" applyFill="1" applyBorder="1" applyAlignment="1">
      <alignment horizontal="left" vertical="top"/>
    </xf>
    <xf numFmtId="4" fontId="0" fillId="27" borderId="15" xfId="0" applyNumberFormat="1" applyFill="1" applyBorder="1" applyAlignment="1">
      <alignment horizontal="left" vertical="top"/>
    </xf>
    <xf numFmtId="4" fontId="0" fillId="27" borderId="15" xfId="0" applyNumberFormat="1" applyFill="1" applyBorder="1" applyAlignment="1">
      <alignment horizontal="center" vertical="top"/>
    </xf>
    <xf numFmtId="4" fontId="0" fillId="27" borderId="34" xfId="0" applyNumberForma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26" borderId="10" xfId="0" applyNumberFormat="1" applyFill="1" applyBorder="1" applyAlignment="1">
      <alignment horizontal="left" vertical="top"/>
    </xf>
    <xf numFmtId="4" fontId="0" fillId="0" borderId="39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0" fillId="0" borderId="32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left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horizontal="left" vertical="top" wrapText="1"/>
    </xf>
    <xf numFmtId="4" fontId="0" fillId="0" borderId="14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4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 vertical="top"/>
    </xf>
    <xf numFmtId="49" fontId="0" fillId="0" borderId="14" xfId="0" applyNumberForma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166</xdr:row>
      <xdr:rowOff>28575</xdr:rowOff>
    </xdr:from>
    <xdr:to>
      <xdr:col>9</xdr:col>
      <xdr:colOff>628650</xdr:colOff>
      <xdr:row>167</xdr:row>
      <xdr:rowOff>19050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29575" y="49482375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1276350</xdr:colOff>
      <xdr:row>169</xdr:row>
      <xdr:rowOff>0</xdr:rowOff>
    </xdr:from>
    <xdr:to>
      <xdr:col>5</xdr:col>
      <xdr:colOff>314325</xdr:colOff>
      <xdr:row>170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95750" y="50025300"/>
          <a:ext cx="2247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28575</xdr:colOff>
      <xdr:row>169</xdr:row>
      <xdr:rowOff>19050</xdr:rowOff>
    </xdr:from>
    <xdr:to>
      <xdr:col>2</xdr:col>
      <xdr:colOff>1285875</xdr:colOff>
      <xdr:row>170</xdr:row>
      <xdr:rowOff>19050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514600" y="50044350"/>
          <a:ext cx="1590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165</xdr:row>
      <xdr:rowOff>9525</xdr:rowOff>
    </xdr:from>
    <xdr:to>
      <xdr:col>2</xdr:col>
      <xdr:colOff>638175</xdr:colOff>
      <xdr:row>166</xdr:row>
      <xdr:rowOff>9525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66900" y="49310925"/>
          <a:ext cx="1590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0</xdr:colOff>
      <xdr:row>166</xdr:row>
      <xdr:rowOff>0</xdr:rowOff>
    </xdr:from>
    <xdr:to>
      <xdr:col>7</xdr:col>
      <xdr:colOff>714375</xdr:colOff>
      <xdr:row>166</xdr:row>
      <xdr:rowOff>114300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6829425" y="49453800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3</xdr:col>
      <xdr:colOff>657225</xdr:colOff>
      <xdr:row>166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2819400" y="49301400"/>
          <a:ext cx="2105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zoomScalePageLayoutView="0" workbookViewId="0" topLeftCell="A22">
      <selection activeCell="F134" sqref="F134"/>
    </sheetView>
  </sheetViews>
  <sheetFormatPr defaultColWidth="10.33203125" defaultRowHeight="11.25"/>
  <cols>
    <col min="1" max="1" width="43.5" style="0" customWidth="1"/>
    <col min="2" max="2" width="5.83203125" style="0" customWidth="1"/>
    <col min="3" max="3" width="25.33203125" style="0" customWidth="1"/>
    <col min="4" max="4" width="16.66015625" style="0" customWidth="1"/>
    <col min="5" max="5" width="14.16015625" style="0" customWidth="1"/>
    <col min="6" max="6" width="14" style="0" customWidth="1"/>
    <col min="7" max="7" width="13.83203125" style="0" customWidth="1"/>
    <col min="8" max="8" width="13.33203125" style="0" customWidth="1"/>
    <col min="9" max="9" width="14.66015625" style="0" customWidth="1"/>
    <col min="10" max="10" width="15" style="0" customWidth="1"/>
    <col min="11" max="11" width="14" style="0" customWidth="1"/>
    <col min="12" max="12" width="8" style="0" customWidth="1"/>
    <col min="13" max="13" width="15.66015625" style="0" customWidth="1"/>
    <col min="14" max="14" width="10.33203125" style="0" customWidth="1"/>
    <col min="15" max="15" width="16.83203125" style="0" customWidth="1"/>
    <col min="16" max="17" width="10.33203125" style="0" customWidth="1"/>
  </cols>
  <sheetData>
    <row r="1" ht="12">
      <c r="D1" s="1" t="s">
        <v>0</v>
      </c>
    </row>
    <row r="2" ht="12">
      <c r="D2" s="1" t="s">
        <v>1</v>
      </c>
    </row>
    <row r="3" spans="4:9" ht="12">
      <c r="D3" s="1" t="s">
        <v>2</v>
      </c>
      <c r="I3" s="2" t="s">
        <v>3</v>
      </c>
    </row>
    <row r="4" spans="4:9" ht="12">
      <c r="D4" s="1" t="s">
        <v>4</v>
      </c>
      <c r="H4" s="3" t="s">
        <v>5</v>
      </c>
      <c r="I4" s="4" t="s">
        <v>6</v>
      </c>
    </row>
    <row r="5" spans="2:9" ht="11.25">
      <c r="B5" s="17" t="s">
        <v>265</v>
      </c>
      <c r="C5" s="17"/>
      <c r="D5" s="17"/>
      <c r="E5" s="17"/>
      <c r="F5" s="17"/>
      <c r="G5" s="17"/>
      <c r="H5" s="3" t="s">
        <v>7</v>
      </c>
      <c r="I5" s="22">
        <v>45292</v>
      </c>
    </row>
    <row r="6" spans="1:9" ht="26.25" customHeight="1">
      <c r="A6" s="234" t="s">
        <v>107</v>
      </c>
      <c r="B6" s="235"/>
      <c r="C6" s="238" t="s">
        <v>89</v>
      </c>
      <c r="D6" s="238"/>
      <c r="E6" s="238"/>
      <c r="F6" s="238"/>
      <c r="G6" s="238"/>
      <c r="I6" s="232" t="s">
        <v>106</v>
      </c>
    </row>
    <row r="7" spans="1:9" ht="27.75" customHeight="1">
      <c r="A7" s="235"/>
      <c r="B7" s="235"/>
      <c r="C7" s="238"/>
      <c r="D7" s="238"/>
      <c r="E7" s="238"/>
      <c r="F7" s="238"/>
      <c r="G7" s="238"/>
      <c r="I7" s="233"/>
    </row>
    <row r="8" spans="1:9" ht="11.25">
      <c r="A8" s="6"/>
      <c r="C8" s="239"/>
      <c r="D8" s="239"/>
      <c r="E8" s="239"/>
      <c r="F8" s="239"/>
      <c r="G8" s="239"/>
      <c r="H8" s="3" t="s">
        <v>8</v>
      </c>
      <c r="I8" s="5" t="s">
        <v>9</v>
      </c>
    </row>
    <row r="9" spans="1:9" ht="11.25" customHeight="1">
      <c r="A9" s="6"/>
      <c r="C9" s="240"/>
      <c r="D9" s="240"/>
      <c r="E9" s="240"/>
      <c r="F9" s="240"/>
      <c r="G9" s="240"/>
      <c r="H9" s="3" t="s">
        <v>10</v>
      </c>
      <c r="I9" s="5" t="s">
        <v>11</v>
      </c>
    </row>
    <row r="10" spans="1:9" ht="12.75" customHeight="1">
      <c r="A10" t="s">
        <v>12</v>
      </c>
      <c r="C10" s="251" t="s">
        <v>284</v>
      </c>
      <c r="D10" s="251"/>
      <c r="E10" s="251"/>
      <c r="F10" s="251"/>
      <c r="G10" s="251"/>
      <c r="H10" s="3" t="s">
        <v>84</v>
      </c>
      <c r="I10" s="39" t="s">
        <v>85</v>
      </c>
    </row>
    <row r="11" spans="1:9" ht="11.25">
      <c r="A11" s="125" t="s">
        <v>96</v>
      </c>
      <c r="C11" s="243" t="s">
        <v>266</v>
      </c>
      <c r="D11" s="243"/>
      <c r="E11" s="243"/>
      <c r="F11" s="243"/>
      <c r="G11" s="243"/>
      <c r="H11" s="3"/>
      <c r="I11" s="5"/>
    </row>
    <row r="12" spans="1:9" ht="12" thickBot="1">
      <c r="A12" t="s">
        <v>97</v>
      </c>
      <c r="C12" s="243" t="s">
        <v>98</v>
      </c>
      <c r="D12" s="243"/>
      <c r="E12" s="243"/>
      <c r="F12" s="243"/>
      <c r="G12" s="243"/>
      <c r="H12" s="3" t="s">
        <v>13</v>
      </c>
      <c r="I12" s="7" t="s">
        <v>14</v>
      </c>
    </row>
    <row r="13" ht="6" customHeight="1"/>
    <row r="14" spans="1:9" ht="12">
      <c r="A14" s="18" t="s">
        <v>15</v>
      </c>
      <c r="B14" s="18"/>
      <c r="C14" s="18"/>
      <c r="D14" s="18"/>
      <c r="E14" s="18"/>
      <c r="F14" s="18"/>
      <c r="G14" s="18"/>
      <c r="H14" s="18"/>
      <c r="I14" s="18"/>
    </row>
    <row r="15" ht="2.25" customHeight="1" hidden="1"/>
    <row r="16" spans="1:9" ht="23.25" customHeight="1">
      <c r="A16" s="246" t="s">
        <v>16</v>
      </c>
      <c r="B16" s="248" t="s">
        <v>17</v>
      </c>
      <c r="C16" s="248" t="s">
        <v>18</v>
      </c>
      <c r="D16" s="248" t="s">
        <v>19</v>
      </c>
      <c r="E16" s="19" t="s">
        <v>20</v>
      </c>
      <c r="F16" s="19"/>
      <c r="G16" s="19"/>
      <c r="H16" s="19"/>
      <c r="I16" s="248" t="s">
        <v>21</v>
      </c>
    </row>
    <row r="17" spans="1:15" ht="33.75">
      <c r="A17" s="247"/>
      <c r="B17" s="249"/>
      <c r="C17" s="249"/>
      <c r="D17" s="249"/>
      <c r="E17" s="8" t="s">
        <v>22</v>
      </c>
      <c r="F17" s="8" t="s">
        <v>23</v>
      </c>
      <c r="G17" s="8" t="s">
        <v>24</v>
      </c>
      <c r="H17" s="8" t="s">
        <v>25</v>
      </c>
      <c r="I17" s="249"/>
      <c r="K17" s="226"/>
      <c r="O17" s="38"/>
    </row>
    <row r="18" spans="1:11" ht="12" thickBot="1">
      <c r="A18" s="9" t="s">
        <v>26</v>
      </c>
      <c r="B18" s="9" t="s">
        <v>27</v>
      </c>
      <c r="C18" s="9" t="s">
        <v>28</v>
      </c>
      <c r="D18" s="9" t="s">
        <v>29</v>
      </c>
      <c r="E18" s="9" t="s">
        <v>30</v>
      </c>
      <c r="F18" s="9" t="s">
        <v>31</v>
      </c>
      <c r="G18" s="9" t="s">
        <v>32</v>
      </c>
      <c r="H18" s="9" t="s">
        <v>33</v>
      </c>
      <c r="I18" s="9" t="s">
        <v>34</v>
      </c>
      <c r="K18" s="226"/>
    </row>
    <row r="19" spans="1:11" ht="12">
      <c r="A19" s="99" t="s">
        <v>35</v>
      </c>
      <c r="B19" s="34" t="s">
        <v>36</v>
      </c>
      <c r="C19" s="10" t="s">
        <v>37</v>
      </c>
      <c r="D19" s="27">
        <f>D21</f>
        <v>20156100</v>
      </c>
      <c r="E19" s="29">
        <f>E21</f>
        <v>22896746.169999994</v>
      </c>
      <c r="F19" s="128" t="s">
        <v>99</v>
      </c>
      <c r="G19" s="128" t="s">
        <v>99</v>
      </c>
      <c r="H19" s="29">
        <f>E19</f>
        <v>22896746.169999994</v>
      </c>
      <c r="I19" s="136" t="s">
        <v>99</v>
      </c>
      <c r="K19" s="227"/>
    </row>
    <row r="20" spans="1:11" ht="9.75" customHeight="1">
      <c r="A20" s="11" t="s">
        <v>38</v>
      </c>
      <c r="B20" s="35"/>
      <c r="C20" s="12"/>
      <c r="D20" s="37"/>
      <c r="E20" s="30"/>
      <c r="F20" s="30"/>
      <c r="G20" s="30"/>
      <c r="H20" s="30"/>
      <c r="I20" s="46"/>
      <c r="K20" s="226"/>
    </row>
    <row r="21" spans="1:11" ht="13.5" customHeight="1">
      <c r="A21" s="44" t="s">
        <v>79</v>
      </c>
      <c r="B21" s="36"/>
      <c r="C21" s="15" t="s">
        <v>104</v>
      </c>
      <c r="D21" s="45">
        <f>D22+D34+D25</f>
        <v>20156100</v>
      </c>
      <c r="E21" s="32">
        <f>E22+E25+E34+E75+E32+E70</f>
        <v>22896746.169999994</v>
      </c>
      <c r="F21" s="129" t="s">
        <v>99</v>
      </c>
      <c r="G21" s="129" t="s">
        <v>99</v>
      </c>
      <c r="H21" s="31">
        <f>E21</f>
        <v>22896746.169999994</v>
      </c>
      <c r="I21" s="133" t="s">
        <v>99</v>
      </c>
      <c r="K21" s="226"/>
    </row>
    <row r="22" spans="1:11" ht="13.5" customHeight="1">
      <c r="A22" s="146" t="s">
        <v>113</v>
      </c>
      <c r="B22" s="40"/>
      <c r="C22" s="147" t="s">
        <v>114</v>
      </c>
      <c r="D22" s="26">
        <f>D23</f>
        <v>-5000</v>
      </c>
      <c r="E22" s="41">
        <f>E23</f>
        <v>-5000</v>
      </c>
      <c r="F22" s="129" t="s">
        <v>99</v>
      </c>
      <c r="G22" s="129" t="s">
        <v>99</v>
      </c>
      <c r="H22" s="31">
        <f aca="true" t="shared" si="0" ref="H22:H31">E22</f>
        <v>-5000</v>
      </c>
      <c r="I22" s="133">
        <v>0</v>
      </c>
      <c r="K22" s="228"/>
    </row>
    <row r="23" spans="1:13" ht="36" customHeight="1">
      <c r="A23" s="43" t="s">
        <v>86</v>
      </c>
      <c r="B23" s="40"/>
      <c r="C23" s="42" t="s">
        <v>115</v>
      </c>
      <c r="D23" s="26">
        <f>D24</f>
        <v>-5000</v>
      </c>
      <c r="E23" s="41">
        <f>E24</f>
        <v>-5000</v>
      </c>
      <c r="F23" s="129" t="s">
        <v>99</v>
      </c>
      <c r="G23" s="129" t="s">
        <v>99</v>
      </c>
      <c r="H23" s="33">
        <f t="shared" si="0"/>
        <v>-5000</v>
      </c>
      <c r="I23" s="133">
        <v>0</v>
      </c>
      <c r="K23" s="229"/>
      <c r="L23" s="182"/>
      <c r="M23" s="182"/>
    </row>
    <row r="24" spans="1:13" ht="57.75" customHeight="1">
      <c r="A24" s="43" t="s">
        <v>88</v>
      </c>
      <c r="B24" s="40"/>
      <c r="C24" s="42" t="s">
        <v>108</v>
      </c>
      <c r="D24" s="41">
        <v>-5000</v>
      </c>
      <c r="E24" s="41">
        <f>-5000</f>
        <v>-5000</v>
      </c>
      <c r="F24" s="130" t="s">
        <v>99</v>
      </c>
      <c r="G24" s="130" t="s">
        <v>99</v>
      </c>
      <c r="H24" s="33">
        <f t="shared" si="0"/>
        <v>-5000</v>
      </c>
      <c r="I24" s="133">
        <v>0</v>
      </c>
      <c r="J24" s="164"/>
      <c r="K24" s="229"/>
      <c r="M24" s="38"/>
    </row>
    <row r="25" spans="1:11" ht="24" customHeight="1">
      <c r="A25" s="145" t="s">
        <v>173</v>
      </c>
      <c r="B25" s="173"/>
      <c r="C25" s="174" t="s">
        <v>105</v>
      </c>
      <c r="D25" s="177">
        <f>D29</f>
        <v>7600</v>
      </c>
      <c r="E25" s="41">
        <f>E26+E29</f>
        <v>7636.88</v>
      </c>
      <c r="F25" s="175" t="s">
        <v>99</v>
      </c>
      <c r="G25" s="175" t="s">
        <v>99</v>
      </c>
      <c r="H25" s="177">
        <f t="shared" si="0"/>
        <v>7636.88</v>
      </c>
      <c r="I25" s="133" t="s">
        <v>99</v>
      </c>
      <c r="J25" s="164"/>
      <c r="K25" s="229"/>
    </row>
    <row r="26" spans="1:13" ht="12" customHeight="1" hidden="1">
      <c r="A26" s="145" t="s">
        <v>239</v>
      </c>
      <c r="B26" s="173"/>
      <c r="C26" s="179" t="s">
        <v>216</v>
      </c>
      <c r="D26" s="177"/>
      <c r="E26" s="176">
        <f>E27</f>
        <v>0</v>
      </c>
      <c r="F26" s="175"/>
      <c r="G26" s="175" t="s">
        <v>99</v>
      </c>
      <c r="H26" s="177">
        <f t="shared" si="0"/>
        <v>0</v>
      </c>
      <c r="I26" s="133" t="s">
        <v>99</v>
      </c>
      <c r="J26" s="164"/>
      <c r="K26" s="229"/>
      <c r="M26" s="38"/>
    </row>
    <row r="27" spans="1:13" ht="33" customHeight="1" hidden="1">
      <c r="A27" s="145" t="s">
        <v>215</v>
      </c>
      <c r="B27" s="173"/>
      <c r="C27" s="179" t="s">
        <v>217</v>
      </c>
      <c r="D27" s="177"/>
      <c r="E27" s="176">
        <f>E28</f>
        <v>0</v>
      </c>
      <c r="F27" s="175" t="s">
        <v>99</v>
      </c>
      <c r="G27" s="175" t="s">
        <v>99</v>
      </c>
      <c r="H27" s="177">
        <f t="shared" si="0"/>
        <v>0</v>
      </c>
      <c r="I27" s="133" t="s">
        <v>99</v>
      </c>
      <c r="J27" s="164"/>
      <c r="K27" s="229"/>
      <c r="M27" s="38"/>
    </row>
    <row r="28" spans="1:13" ht="90" customHeight="1" hidden="1">
      <c r="A28" s="189" t="s">
        <v>219</v>
      </c>
      <c r="B28" s="173"/>
      <c r="C28" s="179" t="s">
        <v>218</v>
      </c>
      <c r="D28" s="177" t="s">
        <v>99</v>
      </c>
      <c r="E28" s="176"/>
      <c r="F28" s="175" t="s">
        <v>99</v>
      </c>
      <c r="G28" s="175" t="s">
        <v>99</v>
      </c>
      <c r="H28" s="177">
        <f t="shared" si="0"/>
        <v>0</v>
      </c>
      <c r="I28" s="133" t="s">
        <v>99</v>
      </c>
      <c r="J28" s="164"/>
      <c r="K28" s="229"/>
      <c r="M28" s="38"/>
    </row>
    <row r="29" spans="1:13" ht="17.25" customHeight="1">
      <c r="A29" s="189" t="s">
        <v>116</v>
      </c>
      <c r="B29" s="173"/>
      <c r="C29" s="179" t="s">
        <v>117</v>
      </c>
      <c r="D29" s="177">
        <f>D30</f>
        <v>7600</v>
      </c>
      <c r="E29" s="176">
        <f>E30</f>
        <v>7636.88</v>
      </c>
      <c r="F29" s="175" t="s">
        <v>99</v>
      </c>
      <c r="G29" s="175" t="s">
        <v>99</v>
      </c>
      <c r="H29" s="177">
        <f t="shared" si="0"/>
        <v>7636.88</v>
      </c>
      <c r="I29" s="133" t="s">
        <v>99</v>
      </c>
      <c r="J29" s="164"/>
      <c r="K29" s="229"/>
      <c r="M29" s="38"/>
    </row>
    <row r="30" spans="1:13" ht="22.5" customHeight="1">
      <c r="A30" s="189" t="s">
        <v>119</v>
      </c>
      <c r="B30" s="173"/>
      <c r="C30" s="179" t="s">
        <v>118</v>
      </c>
      <c r="D30" s="177">
        <f>D31</f>
        <v>7600</v>
      </c>
      <c r="E30" s="176">
        <f>E31</f>
        <v>7636.88</v>
      </c>
      <c r="F30" s="175" t="s">
        <v>99</v>
      </c>
      <c r="G30" s="175" t="s">
        <v>99</v>
      </c>
      <c r="H30" s="177">
        <f>E30</f>
        <v>7636.88</v>
      </c>
      <c r="I30" s="133" t="s">
        <v>99</v>
      </c>
      <c r="J30" s="164"/>
      <c r="K30" s="229"/>
      <c r="M30" s="38"/>
    </row>
    <row r="31" spans="1:11" ht="22.5" customHeight="1">
      <c r="A31" s="145" t="s">
        <v>112</v>
      </c>
      <c r="B31" s="173"/>
      <c r="C31" s="179" t="s">
        <v>111</v>
      </c>
      <c r="D31" s="177">
        <v>7600</v>
      </c>
      <c r="E31" s="176">
        <v>7636.88</v>
      </c>
      <c r="F31" s="175" t="s">
        <v>99</v>
      </c>
      <c r="G31" s="175" t="s">
        <v>99</v>
      </c>
      <c r="H31" s="177">
        <f t="shared" si="0"/>
        <v>7636.88</v>
      </c>
      <c r="I31" s="133" t="s">
        <v>99</v>
      </c>
      <c r="K31" s="229"/>
    </row>
    <row r="32" spans="1:11" ht="22.5" customHeight="1" hidden="1">
      <c r="A32" s="145"/>
      <c r="B32" s="173"/>
      <c r="C32" s="179" t="s">
        <v>205</v>
      </c>
      <c r="D32" s="177"/>
      <c r="E32" s="176"/>
      <c r="F32" s="175"/>
      <c r="G32" s="175"/>
      <c r="H32" s="177"/>
      <c r="I32" s="178"/>
      <c r="K32" s="229"/>
    </row>
    <row r="33" spans="1:11" ht="22.5" customHeight="1" hidden="1">
      <c r="A33" s="145"/>
      <c r="B33" s="173"/>
      <c r="C33" s="179" t="s">
        <v>206</v>
      </c>
      <c r="D33" s="177"/>
      <c r="E33" s="176"/>
      <c r="F33" s="175"/>
      <c r="G33" s="175"/>
      <c r="H33" s="177"/>
      <c r="I33" s="178"/>
      <c r="K33" s="229"/>
    </row>
    <row r="34" spans="1:11" ht="22.5" customHeight="1">
      <c r="A34" s="145" t="s">
        <v>196</v>
      </c>
      <c r="B34" s="173"/>
      <c r="C34" s="179" t="s">
        <v>197</v>
      </c>
      <c r="D34" s="177">
        <f>D35</f>
        <v>20153500</v>
      </c>
      <c r="E34" s="176">
        <f>E35+E65+E62</f>
        <v>22820555.949999996</v>
      </c>
      <c r="F34" s="175" t="s">
        <v>99</v>
      </c>
      <c r="G34" s="175" t="s">
        <v>99</v>
      </c>
      <c r="H34" s="177">
        <f>E34</f>
        <v>22820555.949999996</v>
      </c>
      <c r="I34" s="133" t="s">
        <v>99</v>
      </c>
      <c r="K34" s="229"/>
    </row>
    <row r="35" spans="1:11" ht="36" customHeight="1">
      <c r="A35" s="180" t="s">
        <v>176</v>
      </c>
      <c r="B35" s="173"/>
      <c r="C35" s="179" t="s">
        <v>175</v>
      </c>
      <c r="D35" s="176">
        <f>D36+D41+D46+D56+D43+D38+D59</f>
        <v>20153500</v>
      </c>
      <c r="E35" s="176">
        <f>E36+E41+E46+E56+E43+E38+E59</f>
        <v>22820555.949999996</v>
      </c>
      <c r="F35" s="175" t="s">
        <v>99</v>
      </c>
      <c r="G35" s="175" t="s">
        <v>99</v>
      </c>
      <c r="H35" s="177">
        <f>E35</f>
        <v>22820555.949999996</v>
      </c>
      <c r="I35" s="133" t="s">
        <v>99</v>
      </c>
      <c r="K35" s="227"/>
    </row>
    <row r="36" spans="1:11" ht="79.5" customHeight="1">
      <c r="A36" s="180" t="s">
        <v>246</v>
      </c>
      <c r="B36" s="173"/>
      <c r="C36" s="179" t="s">
        <v>177</v>
      </c>
      <c r="D36" s="176">
        <f>D37</f>
        <v>66000</v>
      </c>
      <c r="E36" s="177">
        <f>E37</f>
        <v>54957.09</v>
      </c>
      <c r="F36" s="175" t="s">
        <v>99</v>
      </c>
      <c r="G36" s="175" t="s">
        <v>99</v>
      </c>
      <c r="H36" s="177">
        <f>H37</f>
        <v>54957.09</v>
      </c>
      <c r="I36" s="178">
        <f aca="true" t="shared" si="1" ref="I36:I58">D36-E36</f>
        <v>11042.910000000003</v>
      </c>
      <c r="K36" s="228"/>
    </row>
    <row r="37" spans="1:11" ht="117" customHeight="1">
      <c r="A37" s="180" t="s">
        <v>247</v>
      </c>
      <c r="B37" s="173"/>
      <c r="C37" s="179" t="s">
        <v>178</v>
      </c>
      <c r="D37" s="176">
        <v>66000</v>
      </c>
      <c r="E37" s="177">
        <v>54957.09</v>
      </c>
      <c r="F37" s="175" t="s">
        <v>99</v>
      </c>
      <c r="G37" s="175" t="s">
        <v>99</v>
      </c>
      <c r="H37" s="177">
        <f aca="true" t="shared" si="2" ref="H37:H47">E37</f>
        <v>54957.09</v>
      </c>
      <c r="I37" s="178">
        <f t="shared" si="1"/>
        <v>11042.910000000003</v>
      </c>
      <c r="K37" s="228"/>
    </row>
    <row r="38" spans="1:11" ht="56.25" customHeight="1">
      <c r="A38" s="43" t="s">
        <v>248</v>
      </c>
      <c r="B38" s="40"/>
      <c r="C38" s="42" t="s">
        <v>179</v>
      </c>
      <c r="D38" s="41">
        <f>D39</f>
        <v>110000</v>
      </c>
      <c r="E38" s="28">
        <f>E39</f>
        <v>74190.4</v>
      </c>
      <c r="F38" s="130" t="s">
        <v>99</v>
      </c>
      <c r="G38" s="130" t="s">
        <v>99</v>
      </c>
      <c r="H38" s="28">
        <f t="shared" si="2"/>
        <v>74190.4</v>
      </c>
      <c r="I38" s="178">
        <f>D38-E38</f>
        <v>35809.600000000006</v>
      </c>
      <c r="K38" s="228"/>
    </row>
    <row r="39" spans="1:11" ht="93.75" customHeight="1">
      <c r="A39" s="43" t="s">
        <v>249</v>
      </c>
      <c r="B39" s="40"/>
      <c r="C39" s="42" t="s">
        <v>180</v>
      </c>
      <c r="D39" s="41">
        <v>110000</v>
      </c>
      <c r="E39" s="28">
        <v>74190.4</v>
      </c>
      <c r="F39" s="130" t="s">
        <v>99</v>
      </c>
      <c r="G39" s="130" t="s">
        <v>99</v>
      </c>
      <c r="H39" s="28">
        <f t="shared" si="2"/>
        <v>74190.4</v>
      </c>
      <c r="I39" s="178">
        <f t="shared" si="1"/>
        <v>35809.600000000006</v>
      </c>
      <c r="K39" s="228"/>
    </row>
    <row r="40" spans="1:11" ht="80.25" customHeight="1" hidden="1">
      <c r="A40" s="139" t="s">
        <v>211</v>
      </c>
      <c r="B40" s="40"/>
      <c r="C40" s="42" t="s">
        <v>210</v>
      </c>
      <c r="D40" s="41" t="s">
        <v>99</v>
      </c>
      <c r="E40" s="28" t="s">
        <v>99</v>
      </c>
      <c r="F40" s="130" t="s">
        <v>99</v>
      </c>
      <c r="G40" s="130" t="s">
        <v>99</v>
      </c>
      <c r="H40" s="28" t="s">
        <v>99</v>
      </c>
      <c r="I40" s="178" t="e">
        <f t="shared" si="1"/>
        <v>#VALUE!</v>
      </c>
      <c r="K40" s="228"/>
    </row>
    <row r="41" spans="1:11" ht="57.75" customHeight="1">
      <c r="A41" s="43" t="s">
        <v>250</v>
      </c>
      <c r="B41" s="40"/>
      <c r="C41" s="42" t="s">
        <v>181</v>
      </c>
      <c r="D41" s="41">
        <f>D42</f>
        <v>320000</v>
      </c>
      <c r="E41" s="41">
        <f>E42</f>
        <v>387649.68</v>
      </c>
      <c r="F41" s="130" t="s">
        <v>99</v>
      </c>
      <c r="G41" s="130" t="s">
        <v>99</v>
      </c>
      <c r="H41" s="28">
        <f>E41</f>
        <v>387649.68</v>
      </c>
      <c r="I41" s="133" t="s">
        <v>99</v>
      </c>
      <c r="K41" s="228"/>
    </row>
    <row r="42" spans="1:11" ht="102" customHeight="1">
      <c r="A42" s="43" t="s">
        <v>251</v>
      </c>
      <c r="B42" s="40"/>
      <c r="C42" s="42" t="s">
        <v>182</v>
      </c>
      <c r="D42" s="41">
        <v>320000</v>
      </c>
      <c r="E42" s="41">
        <v>387649.68</v>
      </c>
      <c r="F42" s="130" t="s">
        <v>99</v>
      </c>
      <c r="G42" s="130" t="s">
        <v>99</v>
      </c>
      <c r="H42" s="28">
        <f>E42</f>
        <v>387649.68</v>
      </c>
      <c r="I42" s="133" t="s">
        <v>99</v>
      </c>
      <c r="K42" s="228"/>
    </row>
    <row r="43" spans="1:11" ht="57" customHeight="1">
      <c r="A43" s="43" t="s">
        <v>202</v>
      </c>
      <c r="B43" s="40"/>
      <c r="C43" s="42" t="s">
        <v>198</v>
      </c>
      <c r="D43" s="28">
        <f>D44+D45</f>
        <v>32500</v>
      </c>
      <c r="E43" s="41">
        <f>E44</f>
        <v>29468.52</v>
      </c>
      <c r="F43" s="130" t="s">
        <v>99</v>
      </c>
      <c r="G43" s="130" t="s">
        <v>99</v>
      </c>
      <c r="H43" s="28">
        <f>E43</f>
        <v>29468.52</v>
      </c>
      <c r="I43" s="178">
        <f t="shared" si="1"/>
        <v>3031.4799999999996</v>
      </c>
      <c r="K43" s="228"/>
    </row>
    <row r="44" spans="1:11" ht="93.75" customHeight="1">
      <c r="A44" s="43" t="s">
        <v>201</v>
      </c>
      <c r="B44" s="40"/>
      <c r="C44" s="42" t="s">
        <v>199</v>
      </c>
      <c r="D44" s="28">
        <v>25000</v>
      </c>
      <c r="E44" s="41">
        <v>29468.52</v>
      </c>
      <c r="F44" s="130" t="s">
        <v>99</v>
      </c>
      <c r="G44" s="130" t="s">
        <v>99</v>
      </c>
      <c r="H44" s="28">
        <f>E44</f>
        <v>29468.52</v>
      </c>
      <c r="I44" s="133" t="s">
        <v>99</v>
      </c>
      <c r="K44" s="228"/>
    </row>
    <row r="45" spans="1:11" ht="81.75" customHeight="1">
      <c r="A45" s="139" t="s">
        <v>213</v>
      </c>
      <c r="B45" s="40"/>
      <c r="C45" s="42" t="s">
        <v>212</v>
      </c>
      <c r="D45" s="28">
        <v>7500</v>
      </c>
      <c r="E45" s="130" t="s">
        <v>99</v>
      </c>
      <c r="F45" s="130" t="s">
        <v>99</v>
      </c>
      <c r="G45" s="130" t="s">
        <v>99</v>
      </c>
      <c r="H45" s="28" t="str">
        <f>E45</f>
        <v>-</v>
      </c>
      <c r="I45" s="178">
        <f>D45</f>
        <v>7500</v>
      </c>
      <c r="K45" s="228"/>
    </row>
    <row r="46" spans="1:11" ht="73.5" customHeight="1">
      <c r="A46" s="43" t="s">
        <v>252</v>
      </c>
      <c r="B46" s="40"/>
      <c r="C46" s="42" t="s">
        <v>183</v>
      </c>
      <c r="D46" s="28">
        <f>D47+D55</f>
        <v>18025000</v>
      </c>
      <c r="E46" s="41">
        <f>E47+E54+E55</f>
        <v>20515990.23</v>
      </c>
      <c r="F46" s="130" t="s">
        <v>99</v>
      </c>
      <c r="G46" s="130" t="s">
        <v>99</v>
      </c>
      <c r="H46" s="28">
        <f t="shared" si="2"/>
        <v>20515990.23</v>
      </c>
      <c r="I46" s="133" t="s">
        <v>99</v>
      </c>
      <c r="K46" s="228"/>
    </row>
    <row r="47" spans="1:11" ht="111.75" customHeight="1">
      <c r="A47" s="43" t="s">
        <v>253</v>
      </c>
      <c r="B47" s="40"/>
      <c r="C47" s="42" t="s">
        <v>184</v>
      </c>
      <c r="D47" s="28">
        <v>18000000</v>
      </c>
      <c r="E47" s="41">
        <v>20498660.96</v>
      </c>
      <c r="F47" s="130" t="s">
        <v>99</v>
      </c>
      <c r="G47" s="130" t="s">
        <v>99</v>
      </c>
      <c r="H47" s="28">
        <f t="shared" si="2"/>
        <v>20498660.96</v>
      </c>
      <c r="I47" s="133" t="s">
        <v>99</v>
      </c>
      <c r="K47" s="228"/>
    </row>
    <row r="48" spans="1:11" ht="59.25" customHeight="1" hidden="1">
      <c r="A48" s="145" t="s">
        <v>109</v>
      </c>
      <c r="B48" s="40"/>
      <c r="C48" s="42" t="s">
        <v>220</v>
      </c>
      <c r="D48" s="28" t="s">
        <v>99</v>
      </c>
      <c r="E48" s="41">
        <f>E49</f>
        <v>0</v>
      </c>
      <c r="F48" s="130"/>
      <c r="G48" s="130"/>
      <c r="H48" s="28">
        <f>H49</f>
        <v>0</v>
      </c>
      <c r="I48" s="178" t="e">
        <f t="shared" si="1"/>
        <v>#VALUE!</v>
      </c>
      <c r="K48" s="228"/>
    </row>
    <row r="49" spans="1:11" ht="69.75" customHeight="1" hidden="1">
      <c r="A49" s="43" t="s">
        <v>103</v>
      </c>
      <c r="B49" s="40"/>
      <c r="C49" s="42" t="s">
        <v>221</v>
      </c>
      <c r="D49" s="28" t="s">
        <v>99</v>
      </c>
      <c r="E49" s="41"/>
      <c r="F49" s="130" t="s">
        <v>99</v>
      </c>
      <c r="G49" s="130" t="s">
        <v>99</v>
      </c>
      <c r="H49" s="28">
        <f aca="true" t="shared" si="3" ref="H49:H66">E49</f>
        <v>0</v>
      </c>
      <c r="I49" s="178" t="e">
        <f t="shared" si="1"/>
        <v>#VALUE!</v>
      </c>
      <c r="K49" s="228"/>
    </row>
    <row r="50" spans="1:11" ht="23.25" customHeight="1" hidden="1">
      <c r="A50" s="139" t="s">
        <v>121</v>
      </c>
      <c r="B50" s="40"/>
      <c r="C50" s="42" t="s">
        <v>222</v>
      </c>
      <c r="D50" s="28" t="s">
        <v>99</v>
      </c>
      <c r="E50" s="41">
        <f>E51</f>
        <v>0</v>
      </c>
      <c r="F50" s="130" t="s">
        <v>99</v>
      </c>
      <c r="G50" s="130" t="s">
        <v>99</v>
      </c>
      <c r="H50" s="28">
        <f t="shared" si="3"/>
        <v>0</v>
      </c>
      <c r="I50" s="178" t="e">
        <f>D50-E50</f>
        <v>#VALUE!</v>
      </c>
      <c r="K50" s="228"/>
    </row>
    <row r="51" spans="1:11" ht="17.25" customHeight="1" hidden="1">
      <c r="A51" s="139" t="s">
        <v>123</v>
      </c>
      <c r="B51" s="40"/>
      <c r="C51" s="42" t="s">
        <v>223</v>
      </c>
      <c r="D51" s="28" t="s">
        <v>99</v>
      </c>
      <c r="E51" s="41">
        <f>E52</f>
        <v>0</v>
      </c>
      <c r="F51" s="130" t="s">
        <v>99</v>
      </c>
      <c r="G51" s="130" t="s">
        <v>99</v>
      </c>
      <c r="H51" s="28">
        <f t="shared" si="3"/>
        <v>0</v>
      </c>
      <c r="I51" s="178" t="e">
        <f t="shared" si="1"/>
        <v>#VALUE!</v>
      </c>
      <c r="K51" s="228"/>
    </row>
    <row r="52" spans="1:11" s="13" customFormat="1" ht="22.5" hidden="1">
      <c r="A52" s="100" t="s">
        <v>87</v>
      </c>
      <c r="B52" s="36"/>
      <c r="C52" s="42" t="s">
        <v>224</v>
      </c>
      <c r="D52" s="197" t="s">
        <v>99</v>
      </c>
      <c r="E52" s="33">
        <v>0</v>
      </c>
      <c r="F52" s="129" t="s">
        <v>99</v>
      </c>
      <c r="G52" s="129" t="s">
        <v>99</v>
      </c>
      <c r="H52" s="33">
        <f t="shared" si="3"/>
        <v>0</v>
      </c>
      <c r="I52" s="178" t="e">
        <f t="shared" si="1"/>
        <v>#VALUE!</v>
      </c>
      <c r="K52" s="228"/>
    </row>
    <row r="53" spans="1:11" s="13" customFormat="1" ht="22.5" hidden="1">
      <c r="A53" s="100" t="s">
        <v>92</v>
      </c>
      <c r="B53" s="36"/>
      <c r="C53" s="42" t="s">
        <v>225</v>
      </c>
      <c r="D53" s="197"/>
      <c r="E53" s="33"/>
      <c r="F53" s="129" t="s">
        <v>99</v>
      </c>
      <c r="G53" s="129" t="s">
        <v>99</v>
      </c>
      <c r="H53" s="33">
        <f t="shared" si="3"/>
        <v>0</v>
      </c>
      <c r="I53" s="178">
        <f t="shared" si="1"/>
        <v>0</v>
      </c>
      <c r="K53" s="228"/>
    </row>
    <row r="54" spans="1:11" s="13" customFormat="1" ht="11.25" hidden="1">
      <c r="A54" s="100"/>
      <c r="B54" s="36"/>
      <c r="C54" s="42" t="s">
        <v>226</v>
      </c>
      <c r="D54" s="197">
        <v>0</v>
      </c>
      <c r="E54" s="33">
        <v>0</v>
      </c>
      <c r="F54" s="129"/>
      <c r="G54" s="129"/>
      <c r="H54" s="33"/>
      <c r="I54" s="178">
        <f>D54-E54</f>
        <v>0</v>
      </c>
      <c r="K54" s="228"/>
    </row>
    <row r="55" spans="1:11" s="13" customFormat="1" ht="95.25" customHeight="1">
      <c r="A55" s="165" t="s">
        <v>254</v>
      </c>
      <c r="B55" s="36"/>
      <c r="C55" s="42" t="s">
        <v>194</v>
      </c>
      <c r="D55" s="197">
        <v>25000</v>
      </c>
      <c r="E55" s="33">
        <v>17329.27</v>
      </c>
      <c r="F55" s="129" t="s">
        <v>99</v>
      </c>
      <c r="G55" s="129" t="s">
        <v>99</v>
      </c>
      <c r="H55" s="33">
        <f>E55</f>
        <v>17329.27</v>
      </c>
      <c r="I55" s="178">
        <f t="shared" si="1"/>
        <v>7670.73</v>
      </c>
      <c r="K55" s="228"/>
    </row>
    <row r="56" spans="1:11" s="13" customFormat="1" ht="57" customHeight="1">
      <c r="A56" s="165" t="s">
        <v>255</v>
      </c>
      <c r="B56" s="36"/>
      <c r="C56" s="163" t="s">
        <v>186</v>
      </c>
      <c r="D56" s="33">
        <f>D57+D58</f>
        <v>830000</v>
      </c>
      <c r="E56" s="33">
        <f>E58+E57</f>
        <v>768534.11</v>
      </c>
      <c r="F56" s="129" t="s">
        <v>99</v>
      </c>
      <c r="G56" s="129" t="s">
        <v>99</v>
      </c>
      <c r="H56" s="33">
        <f>E56</f>
        <v>768534.11</v>
      </c>
      <c r="I56" s="178">
        <f t="shared" si="1"/>
        <v>61465.890000000014</v>
      </c>
      <c r="K56" s="228"/>
    </row>
    <row r="57" spans="1:11" s="13" customFormat="1" ht="93" customHeight="1">
      <c r="A57" s="169" t="s">
        <v>193</v>
      </c>
      <c r="B57" s="36"/>
      <c r="C57" s="163" t="s">
        <v>191</v>
      </c>
      <c r="D57" s="33">
        <v>30000</v>
      </c>
      <c r="E57" s="33">
        <v>173144.41</v>
      </c>
      <c r="F57" s="129" t="s">
        <v>99</v>
      </c>
      <c r="G57" s="129" t="s">
        <v>99</v>
      </c>
      <c r="H57" s="33">
        <f>E57</f>
        <v>173144.41</v>
      </c>
      <c r="I57" s="133" t="s">
        <v>99</v>
      </c>
      <c r="K57" s="228"/>
    </row>
    <row r="58" spans="1:11" s="13" customFormat="1" ht="78.75">
      <c r="A58" s="165" t="s">
        <v>256</v>
      </c>
      <c r="B58" s="36"/>
      <c r="C58" s="167" t="s">
        <v>187</v>
      </c>
      <c r="D58" s="33">
        <v>800000</v>
      </c>
      <c r="E58" s="33">
        <v>595389.7</v>
      </c>
      <c r="F58" s="129" t="s">
        <v>99</v>
      </c>
      <c r="G58" s="129" t="s">
        <v>99</v>
      </c>
      <c r="H58" s="33">
        <f t="shared" si="3"/>
        <v>595389.7</v>
      </c>
      <c r="I58" s="178">
        <f t="shared" si="1"/>
        <v>204610.30000000005</v>
      </c>
      <c r="K58" s="228"/>
    </row>
    <row r="59" spans="1:11" s="13" customFormat="1" ht="66" customHeight="1">
      <c r="A59" s="183" t="s">
        <v>204</v>
      </c>
      <c r="B59" s="184"/>
      <c r="C59" s="185" t="s">
        <v>203</v>
      </c>
      <c r="D59" s="187">
        <f>D60+D61</f>
        <v>770000</v>
      </c>
      <c r="E59" s="187">
        <f>E60+E61</f>
        <v>989765.9199999999</v>
      </c>
      <c r="F59" s="186"/>
      <c r="G59" s="186"/>
      <c r="H59" s="187">
        <f>H60+H61</f>
        <v>989765.9199999999</v>
      </c>
      <c r="I59" s="133" t="s">
        <v>99</v>
      </c>
      <c r="K59" s="228"/>
    </row>
    <row r="60" spans="1:11" s="13" customFormat="1" ht="91.5" customHeight="1">
      <c r="A60" s="100" t="s">
        <v>257</v>
      </c>
      <c r="B60" s="36"/>
      <c r="C60" s="167" t="s">
        <v>192</v>
      </c>
      <c r="D60" s="33">
        <v>750000</v>
      </c>
      <c r="E60" s="33">
        <v>979238.7</v>
      </c>
      <c r="F60" s="129" t="s">
        <v>99</v>
      </c>
      <c r="G60" s="129" t="s">
        <v>99</v>
      </c>
      <c r="H60" s="33">
        <f t="shared" si="3"/>
        <v>979238.7</v>
      </c>
      <c r="I60" s="133" t="s">
        <v>99</v>
      </c>
      <c r="K60" s="228"/>
    </row>
    <row r="61" spans="1:11" s="13" customFormat="1" ht="124.5" customHeight="1">
      <c r="A61" s="100" t="s">
        <v>260</v>
      </c>
      <c r="B61" s="40"/>
      <c r="C61" s="170" t="s">
        <v>200</v>
      </c>
      <c r="D61" s="28">
        <v>20000</v>
      </c>
      <c r="E61" s="28">
        <v>10527.22</v>
      </c>
      <c r="F61" s="130" t="s">
        <v>99</v>
      </c>
      <c r="G61" s="130" t="s">
        <v>99</v>
      </c>
      <c r="H61" s="28">
        <f t="shared" si="3"/>
        <v>10527.22</v>
      </c>
      <c r="I61" s="178">
        <f>D61-E61</f>
        <v>9472.78</v>
      </c>
      <c r="K61" s="228"/>
    </row>
    <row r="62" spans="1:11" s="13" customFormat="1" ht="105" customHeight="1" hidden="1">
      <c r="A62" s="100" t="s">
        <v>234</v>
      </c>
      <c r="B62" s="40"/>
      <c r="C62" s="170" t="s">
        <v>236</v>
      </c>
      <c r="D62" s="130" t="s">
        <v>99</v>
      </c>
      <c r="E62" s="28">
        <f>E63</f>
        <v>0</v>
      </c>
      <c r="F62" s="130" t="s">
        <v>99</v>
      </c>
      <c r="G62" s="130" t="s">
        <v>99</v>
      </c>
      <c r="H62" s="28">
        <f>E62</f>
        <v>0</v>
      </c>
      <c r="I62" s="132" t="s">
        <v>99</v>
      </c>
      <c r="K62" s="228"/>
    </row>
    <row r="63" spans="1:11" s="13" customFormat="1" ht="60.75" customHeight="1" hidden="1">
      <c r="A63" s="100" t="s">
        <v>233</v>
      </c>
      <c r="B63" s="40"/>
      <c r="C63" s="170" t="s">
        <v>237</v>
      </c>
      <c r="D63" s="130" t="s">
        <v>99</v>
      </c>
      <c r="E63" s="28">
        <f>E64</f>
        <v>0</v>
      </c>
      <c r="F63" s="130" t="s">
        <v>99</v>
      </c>
      <c r="G63" s="130" t="s">
        <v>99</v>
      </c>
      <c r="H63" s="28">
        <f>E63</f>
        <v>0</v>
      </c>
      <c r="I63" s="132" t="s">
        <v>99</v>
      </c>
      <c r="K63" s="228"/>
    </row>
    <row r="64" spans="1:11" s="13" customFormat="1" ht="84" customHeight="1" hidden="1">
      <c r="A64" s="100" t="s">
        <v>235</v>
      </c>
      <c r="B64" s="40"/>
      <c r="C64" s="170" t="s">
        <v>238</v>
      </c>
      <c r="D64" s="130" t="s">
        <v>99</v>
      </c>
      <c r="E64" s="28"/>
      <c r="F64" s="130" t="s">
        <v>99</v>
      </c>
      <c r="G64" s="130" t="s">
        <v>99</v>
      </c>
      <c r="H64" s="28">
        <f>E64</f>
        <v>0</v>
      </c>
      <c r="I64" s="132" t="s">
        <v>99</v>
      </c>
      <c r="K64" s="228"/>
    </row>
    <row r="65" spans="1:11" s="13" customFormat="1" ht="24.75" customHeight="1" hidden="1">
      <c r="A65" s="100" t="s">
        <v>258</v>
      </c>
      <c r="B65" s="40"/>
      <c r="C65" s="170" t="s">
        <v>229</v>
      </c>
      <c r="D65" s="130" t="s">
        <v>99</v>
      </c>
      <c r="E65" s="28">
        <f>E66+E68</f>
        <v>0</v>
      </c>
      <c r="F65" s="130" t="s">
        <v>99</v>
      </c>
      <c r="G65" s="130" t="s">
        <v>99</v>
      </c>
      <c r="H65" s="28">
        <f t="shared" si="3"/>
        <v>0</v>
      </c>
      <c r="I65" s="132" t="s">
        <v>99</v>
      </c>
      <c r="K65" s="228"/>
    </row>
    <row r="66" spans="1:11" s="13" customFormat="1" ht="101.25" customHeight="1" hidden="1">
      <c r="A66" s="190" t="s">
        <v>232</v>
      </c>
      <c r="B66" s="40"/>
      <c r="C66" s="170" t="s">
        <v>230</v>
      </c>
      <c r="D66" s="130" t="s">
        <v>99</v>
      </c>
      <c r="E66" s="28">
        <f>E67</f>
        <v>0</v>
      </c>
      <c r="F66" s="130" t="s">
        <v>99</v>
      </c>
      <c r="G66" s="130" t="s">
        <v>99</v>
      </c>
      <c r="H66" s="28">
        <f t="shared" si="3"/>
        <v>0</v>
      </c>
      <c r="I66" s="132" t="s">
        <v>99</v>
      </c>
      <c r="K66" s="228"/>
    </row>
    <row r="67" spans="1:11" s="13" customFormat="1" ht="57" customHeight="1" hidden="1">
      <c r="A67" s="190" t="s">
        <v>259</v>
      </c>
      <c r="B67" s="40"/>
      <c r="C67" s="170" t="s">
        <v>231</v>
      </c>
      <c r="D67" s="130" t="s">
        <v>99</v>
      </c>
      <c r="E67" s="28"/>
      <c r="F67" s="130" t="s">
        <v>99</v>
      </c>
      <c r="G67" s="130" t="s">
        <v>99</v>
      </c>
      <c r="H67" s="28">
        <f aca="true" t="shared" si="4" ref="H67:H77">E67</f>
        <v>0</v>
      </c>
      <c r="I67" s="132" t="s">
        <v>99</v>
      </c>
      <c r="K67" s="228"/>
    </row>
    <row r="68" spans="1:11" s="13" customFormat="1" ht="34.5" customHeight="1" hidden="1">
      <c r="A68" s="195" t="s">
        <v>241</v>
      </c>
      <c r="B68" s="40"/>
      <c r="C68" s="170" t="s">
        <v>240</v>
      </c>
      <c r="D68" s="130" t="s">
        <v>99</v>
      </c>
      <c r="E68" s="28">
        <f>E69</f>
        <v>0</v>
      </c>
      <c r="F68" s="130" t="s">
        <v>99</v>
      </c>
      <c r="G68" s="130" t="s">
        <v>99</v>
      </c>
      <c r="H68" s="28">
        <f t="shared" si="4"/>
        <v>0</v>
      </c>
      <c r="I68" s="132" t="s">
        <v>99</v>
      </c>
      <c r="K68" s="228"/>
    </row>
    <row r="69" spans="1:11" s="13" customFormat="1" ht="171" customHeight="1" hidden="1">
      <c r="A69" s="190" t="s">
        <v>242</v>
      </c>
      <c r="B69" s="40"/>
      <c r="C69" s="170" t="s">
        <v>245</v>
      </c>
      <c r="D69" s="130" t="s">
        <v>99</v>
      </c>
      <c r="E69" s="28"/>
      <c r="F69" s="130" t="s">
        <v>99</v>
      </c>
      <c r="G69" s="130" t="s">
        <v>99</v>
      </c>
      <c r="H69" s="28">
        <f t="shared" si="4"/>
        <v>0</v>
      </c>
      <c r="I69" s="132" t="s">
        <v>99</v>
      </c>
      <c r="K69" s="228"/>
    </row>
    <row r="70" spans="1:11" s="13" customFormat="1" ht="27" customHeight="1">
      <c r="A70" s="190" t="s">
        <v>258</v>
      </c>
      <c r="B70" s="40"/>
      <c r="C70" s="170" t="s">
        <v>262</v>
      </c>
      <c r="D70" s="130" t="s">
        <v>99</v>
      </c>
      <c r="E70" s="28">
        <f>E71+E73</f>
        <v>75632.8</v>
      </c>
      <c r="F70" s="130" t="s">
        <v>99</v>
      </c>
      <c r="G70" s="130"/>
      <c r="H70" s="28">
        <f>E70</f>
        <v>75632.8</v>
      </c>
      <c r="I70" s="132" t="s">
        <v>99</v>
      </c>
      <c r="K70" s="228"/>
    </row>
    <row r="71" spans="1:11" s="13" customFormat="1" ht="110.25" customHeight="1">
      <c r="A71" s="190" t="s">
        <v>280</v>
      </c>
      <c r="B71" s="40"/>
      <c r="C71" s="170" t="s">
        <v>263</v>
      </c>
      <c r="D71" s="130" t="s">
        <v>99</v>
      </c>
      <c r="E71" s="28">
        <f>E72</f>
        <v>75454.08</v>
      </c>
      <c r="F71" s="130" t="s">
        <v>99</v>
      </c>
      <c r="G71" s="130" t="s">
        <v>99</v>
      </c>
      <c r="H71" s="28">
        <f>E71</f>
        <v>75454.08</v>
      </c>
      <c r="I71" s="132" t="s">
        <v>99</v>
      </c>
      <c r="K71" s="228"/>
    </row>
    <row r="72" spans="1:12" s="13" customFormat="1" ht="60" customHeight="1">
      <c r="A72" s="190" t="s">
        <v>281</v>
      </c>
      <c r="B72" s="40"/>
      <c r="C72" s="170" t="s">
        <v>261</v>
      </c>
      <c r="D72" s="130" t="s">
        <v>99</v>
      </c>
      <c r="E72" s="28">
        <v>75454.08</v>
      </c>
      <c r="F72" s="130" t="s">
        <v>99</v>
      </c>
      <c r="G72" s="130" t="s">
        <v>99</v>
      </c>
      <c r="H72" s="28">
        <f>E72</f>
        <v>75454.08</v>
      </c>
      <c r="I72" s="132" t="s">
        <v>99</v>
      </c>
      <c r="J72" s="230"/>
      <c r="K72" s="228"/>
      <c r="L72" s="198"/>
    </row>
    <row r="73" spans="1:12" s="13" customFormat="1" ht="41.25" customHeight="1">
      <c r="A73" s="190" t="s">
        <v>241</v>
      </c>
      <c r="B73" s="40"/>
      <c r="C73" s="170" t="s">
        <v>240</v>
      </c>
      <c r="D73" s="130" t="s">
        <v>99</v>
      </c>
      <c r="E73" s="28">
        <f>E74</f>
        <v>178.72</v>
      </c>
      <c r="F73" s="130" t="s">
        <v>99</v>
      </c>
      <c r="G73" s="130" t="s">
        <v>99</v>
      </c>
      <c r="H73" s="28">
        <f>E73</f>
        <v>178.72</v>
      </c>
      <c r="I73" s="132" t="s">
        <v>99</v>
      </c>
      <c r="K73" s="228"/>
      <c r="L73" s="198"/>
    </row>
    <row r="74" spans="1:12" s="13" customFormat="1" ht="171" customHeight="1">
      <c r="A74" s="190" t="s">
        <v>242</v>
      </c>
      <c r="B74" s="40"/>
      <c r="C74" s="170" t="s">
        <v>245</v>
      </c>
      <c r="D74" s="130" t="s">
        <v>99</v>
      </c>
      <c r="E74" s="28">
        <v>178.72</v>
      </c>
      <c r="F74" s="130" t="s">
        <v>99</v>
      </c>
      <c r="G74" s="130" t="s">
        <v>99</v>
      </c>
      <c r="H74" s="28">
        <f>E74</f>
        <v>178.72</v>
      </c>
      <c r="I74" s="132" t="s">
        <v>99</v>
      </c>
      <c r="K74" s="228"/>
      <c r="L74" s="198"/>
    </row>
    <row r="75" spans="1:9" s="13" customFormat="1" ht="15.75" customHeight="1">
      <c r="A75" s="165" t="s">
        <v>188</v>
      </c>
      <c r="B75" s="40"/>
      <c r="C75" s="170" t="s">
        <v>122</v>
      </c>
      <c r="D75" s="98" t="s">
        <v>99</v>
      </c>
      <c r="E75" s="28">
        <f>E76</f>
        <v>-2079.46</v>
      </c>
      <c r="F75" s="130" t="s">
        <v>99</v>
      </c>
      <c r="G75" s="130" t="s">
        <v>99</v>
      </c>
      <c r="H75" s="28">
        <f t="shared" si="4"/>
        <v>-2079.46</v>
      </c>
      <c r="I75" s="132" t="s">
        <v>99</v>
      </c>
    </row>
    <row r="76" spans="1:9" s="13" customFormat="1" ht="11.25">
      <c r="A76" s="165" t="s">
        <v>123</v>
      </c>
      <c r="B76" s="36"/>
      <c r="C76" s="167" t="s">
        <v>124</v>
      </c>
      <c r="D76" s="114" t="s">
        <v>99</v>
      </c>
      <c r="E76" s="33">
        <f>E77</f>
        <v>-2079.46</v>
      </c>
      <c r="F76" s="129" t="s">
        <v>99</v>
      </c>
      <c r="G76" s="129" t="s">
        <v>99</v>
      </c>
      <c r="H76" s="33">
        <f t="shared" si="4"/>
        <v>-2079.46</v>
      </c>
      <c r="I76" s="162" t="s">
        <v>99</v>
      </c>
    </row>
    <row r="77" spans="1:9" s="13" customFormat="1" ht="24.75" customHeight="1" thickBot="1">
      <c r="A77" s="100" t="s">
        <v>189</v>
      </c>
      <c r="B77" s="96"/>
      <c r="C77" s="168" t="s">
        <v>190</v>
      </c>
      <c r="D77" s="134" t="s">
        <v>99</v>
      </c>
      <c r="E77" s="97">
        <f>-2079.46</f>
        <v>-2079.46</v>
      </c>
      <c r="F77" s="131" t="s">
        <v>99</v>
      </c>
      <c r="G77" s="131" t="s">
        <v>99</v>
      </c>
      <c r="H77" s="97">
        <f t="shared" si="4"/>
        <v>-2079.46</v>
      </c>
      <c r="I77" s="135" t="s">
        <v>99</v>
      </c>
    </row>
    <row r="78" spans="1:15" ht="17.25" customHeight="1">
      <c r="A78" s="25"/>
      <c r="B78" s="25"/>
      <c r="C78" s="25"/>
      <c r="D78" s="25"/>
      <c r="E78" s="94"/>
      <c r="F78" s="94"/>
      <c r="G78" s="94"/>
      <c r="H78" s="94"/>
      <c r="I78" s="94"/>
      <c r="J78" s="38"/>
      <c r="O78" s="38"/>
    </row>
    <row r="79" spans="1:9" ht="12.75" customHeight="1">
      <c r="A79" s="18" t="s">
        <v>39</v>
      </c>
      <c r="B79" s="18"/>
      <c r="C79" s="18"/>
      <c r="D79" s="18"/>
      <c r="E79" s="18"/>
      <c r="F79" s="18"/>
      <c r="G79" s="18"/>
      <c r="H79" s="18"/>
      <c r="I79" s="18"/>
    </row>
    <row r="80" spans="9:11" ht="12" customHeight="1">
      <c r="I80" s="25"/>
      <c r="J80" s="67"/>
      <c r="K80" s="67"/>
    </row>
    <row r="81" spans="1:11" ht="34.5" customHeight="1">
      <c r="A81" s="246" t="s">
        <v>16</v>
      </c>
      <c r="B81" s="248" t="s">
        <v>17</v>
      </c>
      <c r="C81" s="248" t="s">
        <v>40</v>
      </c>
      <c r="D81" s="248" t="s">
        <v>19</v>
      </c>
      <c r="E81" s="248" t="s">
        <v>41</v>
      </c>
      <c r="F81" s="19" t="s">
        <v>20</v>
      </c>
      <c r="G81" s="19"/>
      <c r="H81" s="19"/>
      <c r="I81" s="19"/>
      <c r="J81" s="244" t="s">
        <v>21</v>
      </c>
      <c r="K81" s="244"/>
    </row>
    <row r="82" spans="1:11" ht="33.75">
      <c r="A82" s="247"/>
      <c r="B82" s="249"/>
      <c r="C82" s="249"/>
      <c r="D82" s="249"/>
      <c r="E82" s="249"/>
      <c r="F82" s="8" t="s">
        <v>22</v>
      </c>
      <c r="G82" s="8" t="s">
        <v>23</v>
      </c>
      <c r="H82" s="8" t="s">
        <v>24</v>
      </c>
      <c r="I82" s="8" t="s">
        <v>25</v>
      </c>
      <c r="J82" s="8" t="s">
        <v>42</v>
      </c>
      <c r="K82" s="8" t="s">
        <v>43</v>
      </c>
    </row>
    <row r="83" spans="1:11" ht="10.5" customHeight="1" thickBot="1">
      <c r="A83" s="9" t="s">
        <v>26</v>
      </c>
      <c r="B83" s="102" t="s">
        <v>27</v>
      </c>
      <c r="C83" s="102" t="s">
        <v>28</v>
      </c>
      <c r="D83" s="102" t="s">
        <v>29</v>
      </c>
      <c r="E83" s="102" t="s">
        <v>30</v>
      </c>
      <c r="F83" s="102" t="s">
        <v>31</v>
      </c>
      <c r="G83" s="102" t="s">
        <v>32</v>
      </c>
      <c r="H83" s="102" t="s">
        <v>33</v>
      </c>
      <c r="I83" s="101" t="s">
        <v>34</v>
      </c>
      <c r="J83" s="102">
        <v>10</v>
      </c>
      <c r="K83" s="102">
        <v>11</v>
      </c>
    </row>
    <row r="84" spans="1:13" ht="10.5" customHeight="1">
      <c r="A84" s="103" t="s">
        <v>93</v>
      </c>
      <c r="B84" s="88">
        <v>200</v>
      </c>
      <c r="C84" s="69" t="s">
        <v>209</v>
      </c>
      <c r="D84" s="113">
        <f>D86</f>
        <v>331842430.65</v>
      </c>
      <c r="E84" s="113">
        <f>E86</f>
        <v>331842430.65</v>
      </c>
      <c r="F84" s="113">
        <f>F86</f>
        <v>327809841.16999996</v>
      </c>
      <c r="G84" s="84" t="s">
        <v>99</v>
      </c>
      <c r="H84" s="84" t="s">
        <v>99</v>
      </c>
      <c r="I84" s="113">
        <f>I86</f>
        <v>327809841.16999996</v>
      </c>
      <c r="J84" s="113">
        <f>D84-I84</f>
        <v>4032589.480000019</v>
      </c>
      <c r="K84" s="122">
        <f>E84-I84</f>
        <v>4032589.480000019</v>
      </c>
      <c r="M84" s="38"/>
    </row>
    <row r="85" spans="1:11" ht="10.5" customHeight="1">
      <c r="A85" s="104" t="s">
        <v>38</v>
      </c>
      <c r="B85" s="106"/>
      <c r="C85" s="102"/>
      <c r="D85" s="65"/>
      <c r="E85" s="65"/>
      <c r="F85" s="102"/>
      <c r="G85" s="102"/>
      <c r="H85" s="102"/>
      <c r="I85" s="102"/>
      <c r="J85" s="65"/>
      <c r="K85" s="123"/>
    </row>
    <row r="86" spans="1:11" ht="10.5" customHeight="1">
      <c r="A86" s="241" t="s">
        <v>94</v>
      </c>
      <c r="B86" s="253"/>
      <c r="C86" s="254" t="s">
        <v>102</v>
      </c>
      <c r="D86" s="242">
        <f>D88</f>
        <v>331842430.65</v>
      </c>
      <c r="E86" s="242">
        <f>D86</f>
        <v>331842430.65</v>
      </c>
      <c r="F86" s="242">
        <f>F88</f>
        <v>327809841.16999996</v>
      </c>
      <c r="G86" s="252" t="s">
        <v>99</v>
      </c>
      <c r="H86" s="252" t="s">
        <v>99</v>
      </c>
      <c r="I86" s="242">
        <f>I88</f>
        <v>327809841.16999996</v>
      </c>
      <c r="J86" s="242">
        <f>D86-I86</f>
        <v>4032589.480000019</v>
      </c>
      <c r="K86" s="250">
        <f>E86-I86</f>
        <v>4032589.480000019</v>
      </c>
    </row>
    <row r="87" spans="1:11" ht="12.75" customHeight="1">
      <c r="A87" s="241"/>
      <c r="B87" s="253"/>
      <c r="C87" s="254"/>
      <c r="D87" s="242"/>
      <c r="E87" s="242"/>
      <c r="F87" s="242"/>
      <c r="G87" s="252"/>
      <c r="H87" s="252"/>
      <c r="I87" s="242"/>
      <c r="J87" s="242"/>
      <c r="K87" s="250"/>
    </row>
    <row r="88" spans="1:13" ht="13.5" customHeight="1">
      <c r="A88" s="58" t="s">
        <v>142</v>
      </c>
      <c r="B88" s="50"/>
      <c r="C88" s="140" t="s">
        <v>141</v>
      </c>
      <c r="D88" s="51">
        <f>D89</f>
        <v>331842430.65</v>
      </c>
      <c r="E88" s="51">
        <f>D88</f>
        <v>331842430.65</v>
      </c>
      <c r="F88" s="51">
        <f>F89</f>
        <v>327809841.16999996</v>
      </c>
      <c r="G88" s="79" t="s">
        <v>99</v>
      </c>
      <c r="H88" s="79" t="s">
        <v>99</v>
      </c>
      <c r="I88" s="51">
        <f>I89</f>
        <v>327809841.16999996</v>
      </c>
      <c r="J88" s="79">
        <v>0</v>
      </c>
      <c r="K88" s="172">
        <v>0</v>
      </c>
      <c r="M88" s="38"/>
    </row>
    <row r="89" spans="1:11" ht="26.25" customHeight="1">
      <c r="A89" s="58" t="s">
        <v>126</v>
      </c>
      <c r="B89" s="50"/>
      <c r="C89" s="140" t="s">
        <v>125</v>
      </c>
      <c r="D89" s="51">
        <f>D90+D133</f>
        <v>331842430.65</v>
      </c>
      <c r="E89" s="51">
        <f>D89</f>
        <v>331842430.65</v>
      </c>
      <c r="F89" s="51">
        <f>F92+F133</f>
        <v>327809841.16999996</v>
      </c>
      <c r="G89" s="79" t="s">
        <v>99</v>
      </c>
      <c r="H89" s="79" t="s">
        <v>99</v>
      </c>
      <c r="I89" s="51">
        <f>I90+I133</f>
        <v>327809841.16999996</v>
      </c>
      <c r="J89" s="79">
        <v>0</v>
      </c>
      <c r="K89" s="172">
        <v>0</v>
      </c>
    </row>
    <row r="90" spans="1:11" ht="38.25" customHeight="1">
      <c r="A90" s="43" t="s">
        <v>143</v>
      </c>
      <c r="B90" s="50"/>
      <c r="C90" s="140" t="s">
        <v>127</v>
      </c>
      <c r="D90" s="51">
        <f>D91</f>
        <v>330709350.65</v>
      </c>
      <c r="E90" s="51">
        <f>D90</f>
        <v>330709350.65</v>
      </c>
      <c r="F90" s="51">
        <f>F92</f>
        <v>326676761.16999996</v>
      </c>
      <c r="G90" s="79" t="s">
        <v>99</v>
      </c>
      <c r="H90" s="79" t="s">
        <v>99</v>
      </c>
      <c r="I90" s="51">
        <f>I91</f>
        <v>326676761.16999996</v>
      </c>
      <c r="J90" s="79">
        <v>0</v>
      </c>
      <c r="K90" s="172">
        <v>0</v>
      </c>
    </row>
    <row r="91" spans="1:11" ht="32.25" customHeight="1">
      <c r="A91" s="43" t="s">
        <v>144</v>
      </c>
      <c r="B91" s="50"/>
      <c r="C91" s="140" t="s">
        <v>128</v>
      </c>
      <c r="D91" s="51">
        <f>D92</f>
        <v>330709350.65</v>
      </c>
      <c r="E91" s="51">
        <f>D91</f>
        <v>330709350.65</v>
      </c>
      <c r="F91" s="51">
        <f>F92</f>
        <v>326676761.16999996</v>
      </c>
      <c r="G91" s="79" t="s">
        <v>99</v>
      </c>
      <c r="H91" s="79" t="s">
        <v>99</v>
      </c>
      <c r="I91" s="51">
        <f>I92</f>
        <v>326676761.16999996</v>
      </c>
      <c r="J91" s="79">
        <v>0</v>
      </c>
      <c r="K91" s="172">
        <v>0</v>
      </c>
    </row>
    <row r="92" spans="1:11" ht="105" customHeight="1">
      <c r="A92" s="43" t="s">
        <v>130</v>
      </c>
      <c r="B92" s="110"/>
      <c r="C92" s="141" t="s">
        <v>129</v>
      </c>
      <c r="D92" s="66">
        <f>D93+D107+D125+D128</f>
        <v>330709350.65</v>
      </c>
      <c r="E92" s="66">
        <f>D92</f>
        <v>330709350.65</v>
      </c>
      <c r="F92" s="66">
        <f aca="true" t="shared" si="5" ref="F92:F117">I92</f>
        <v>326676761.16999996</v>
      </c>
      <c r="G92" s="126" t="s">
        <v>99</v>
      </c>
      <c r="H92" s="126" t="s">
        <v>99</v>
      </c>
      <c r="I92" s="66">
        <f>I94+I107+I125+I128</f>
        <v>326676761.16999996</v>
      </c>
      <c r="J92" s="126">
        <v>0</v>
      </c>
      <c r="K92" s="193">
        <v>0</v>
      </c>
    </row>
    <row r="93" spans="1:13" ht="61.5" customHeight="1">
      <c r="A93" s="47" t="s">
        <v>145</v>
      </c>
      <c r="B93" s="91"/>
      <c r="C93" s="142" t="s">
        <v>131</v>
      </c>
      <c r="D93" s="63">
        <f>D94</f>
        <v>300835600</v>
      </c>
      <c r="E93" s="63">
        <f aca="true" t="shared" si="6" ref="E93:E108">D93</f>
        <v>300835600</v>
      </c>
      <c r="F93" s="63">
        <f>I93</f>
        <v>300204459.9</v>
      </c>
      <c r="G93" s="78" t="s">
        <v>99</v>
      </c>
      <c r="H93" s="78" t="s">
        <v>99</v>
      </c>
      <c r="I93" s="63">
        <f>I94</f>
        <v>300204459.9</v>
      </c>
      <c r="J93" s="78">
        <v>0</v>
      </c>
      <c r="K93" s="191">
        <v>0</v>
      </c>
      <c r="M93" s="23"/>
    </row>
    <row r="94" spans="1:11" ht="25.5" customHeight="1" thickBot="1">
      <c r="A94" s="105" t="s">
        <v>146</v>
      </c>
      <c r="B94" s="53"/>
      <c r="C94" s="143" t="s">
        <v>132</v>
      </c>
      <c r="D94" s="54">
        <f>D95+D99+D103</f>
        <v>300835600</v>
      </c>
      <c r="E94" s="54">
        <f t="shared" si="6"/>
        <v>300835600</v>
      </c>
      <c r="F94" s="54">
        <f>I94</f>
        <v>300204459.9</v>
      </c>
      <c r="G94" s="127" t="s">
        <v>99</v>
      </c>
      <c r="H94" s="127" t="s">
        <v>99</v>
      </c>
      <c r="I94" s="54">
        <f>I95+I99+I103</f>
        <v>300204459.9</v>
      </c>
      <c r="J94" s="54">
        <f>D94-I94</f>
        <v>631140.1000000238</v>
      </c>
      <c r="K94" s="109">
        <f>E94-I94</f>
        <v>631140.1000000238</v>
      </c>
    </row>
    <row r="95" spans="1:13" ht="12" customHeight="1" hidden="1">
      <c r="A95" s="150" t="s">
        <v>44</v>
      </c>
      <c r="B95" s="216"/>
      <c r="C95" s="217" t="s">
        <v>133</v>
      </c>
      <c r="D95" s="218">
        <f>D96+D97+D98</f>
        <v>228635490</v>
      </c>
      <c r="E95" s="218">
        <f t="shared" si="6"/>
        <v>228635490</v>
      </c>
      <c r="F95" s="218">
        <f>I95</f>
        <v>228533016.24999997</v>
      </c>
      <c r="G95" s="219">
        <v>0</v>
      </c>
      <c r="H95" s="219">
        <v>0</v>
      </c>
      <c r="I95" s="218">
        <f>I96+I97+I98</f>
        <v>228533016.24999997</v>
      </c>
      <c r="J95" s="218">
        <f>E95-F95</f>
        <v>102473.7500000298</v>
      </c>
      <c r="K95" s="220">
        <f>J95</f>
        <v>102473.7500000298</v>
      </c>
      <c r="M95" s="38"/>
    </row>
    <row r="96" spans="1:13" ht="23.25" customHeight="1" hidden="1">
      <c r="A96" s="150" t="s">
        <v>81</v>
      </c>
      <c r="B96" s="151"/>
      <c r="C96" s="152" t="s">
        <v>134</v>
      </c>
      <c r="D96" s="153">
        <f>215688600-1000000+6947300+6145+1014845-172000</f>
        <v>222484890</v>
      </c>
      <c r="E96" s="153">
        <f>D96</f>
        <v>222484890</v>
      </c>
      <c r="F96" s="153">
        <f t="shared" si="5"/>
        <v>222478636.08999997</v>
      </c>
      <c r="G96" s="154">
        <v>0</v>
      </c>
      <c r="H96" s="154">
        <v>0</v>
      </c>
      <c r="I96" s="153">
        <f>4774014.86+18891425.63+24215226.93+10604824.97+14329666.85+34441739.53+13120504.98+16257811.82+14936688.19+21025893.4+14345050.63+36406049.3-870261</f>
        <v>222478636.08999997</v>
      </c>
      <c r="J96" s="153">
        <f aca="true" t="shared" si="7" ref="J96:J120">E96-F96</f>
        <v>6253.910000026226</v>
      </c>
      <c r="K96" s="155">
        <f aca="true" t="shared" si="8" ref="K96:K128">J96</f>
        <v>6253.910000026226</v>
      </c>
      <c r="M96" s="38"/>
    </row>
    <row r="97" spans="1:11" ht="11.25" customHeight="1" hidden="1">
      <c r="A97" s="150" t="s">
        <v>82</v>
      </c>
      <c r="B97" s="151"/>
      <c r="C97" s="152" t="s">
        <v>134</v>
      </c>
      <c r="D97" s="153">
        <f>4860100+18500+172000</f>
        <v>5050600</v>
      </c>
      <c r="E97" s="153">
        <f t="shared" si="6"/>
        <v>5050600</v>
      </c>
      <c r="F97" s="153">
        <f t="shared" si="5"/>
        <v>5050090.34</v>
      </c>
      <c r="G97" s="154">
        <v>0</v>
      </c>
      <c r="H97" s="154">
        <v>0</v>
      </c>
      <c r="I97" s="153">
        <f>189850.17+442902.1+484210.12+271459.94+193464.53+911011.32+200035.05+664867.73+426819.96+429905.14+457386.55+378177.73</f>
        <v>5050090.34</v>
      </c>
      <c r="J97" s="153">
        <f t="shared" si="7"/>
        <v>509.660000000149</v>
      </c>
      <c r="K97" s="155">
        <f t="shared" si="8"/>
        <v>509.660000000149</v>
      </c>
    </row>
    <row r="98" spans="1:11" ht="11.25" customHeight="1" hidden="1">
      <c r="A98" s="150"/>
      <c r="B98" s="151"/>
      <c r="C98" s="152" t="s">
        <v>140</v>
      </c>
      <c r="D98" s="153">
        <f>1000000+100000</f>
        <v>1100000</v>
      </c>
      <c r="E98" s="153">
        <f t="shared" si="6"/>
        <v>1100000</v>
      </c>
      <c r="F98" s="153">
        <f t="shared" si="5"/>
        <v>1004289.82</v>
      </c>
      <c r="G98" s="154">
        <v>0</v>
      </c>
      <c r="H98" s="154">
        <v>0</v>
      </c>
      <c r="I98" s="153">
        <f>72740.58+102235.51+87010.02+34112.67+77243.81+64108.18+24209.85+184653.9+124585.34+56580.99+97932.42+78876.55</f>
        <v>1004289.82</v>
      </c>
      <c r="J98" s="153">
        <f>E98-F98</f>
        <v>95710.18000000005</v>
      </c>
      <c r="K98" s="155">
        <f>J98</f>
        <v>95710.18000000005</v>
      </c>
    </row>
    <row r="99" spans="1:13" ht="48.75" customHeight="1" hidden="1">
      <c r="A99" s="150" t="s">
        <v>147</v>
      </c>
      <c r="B99" s="151"/>
      <c r="C99" s="152" t="s">
        <v>135</v>
      </c>
      <c r="D99" s="153">
        <f>D100+D101+D102</f>
        <v>68661610</v>
      </c>
      <c r="E99" s="153">
        <f t="shared" si="6"/>
        <v>68661610</v>
      </c>
      <c r="F99" s="153">
        <f t="shared" si="5"/>
        <v>68422145.14999999</v>
      </c>
      <c r="G99" s="154">
        <v>0</v>
      </c>
      <c r="H99" s="154">
        <v>0</v>
      </c>
      <c r="I99" s="153">
        <f>I100+I101+I102</f>
        <v>68422145.14999999</v>
      </c>
      <c r="J99" s="153">
        <f t="shared" si="7"/>
        <v>239464.85000000894</v>
      </c>
      <c r="K99" s="155">
        <f t="shared" si="8"/>
        <v>239464.85000000894</v>
      </c>
      <c r="M99" s="38"/>
    </row>
    <row r="100" spans="1:13" ht="22.5" customHeight="1" hidden="1">
      <c r="A100" s="150" t="s">
        <v>81</v>
      </c>
      <c r="B100" s="151"/>
      <c r="C100" s="152" t="s">
        <v>136</v>
      </c>
      <c r="D100" s="153">
        <f>65132000-22520+2097900+1855-85667-52000</f>
        <v>67071568</v>
      </c>
      <c r="E100" s="153">
        <f>D100</f>
        <v>67071568</v>
      </c>
      <c r="F100" s="153">
        <f>I100</f>
        <v>66897017.86999999</v>
      </c>
      <c r="G100" s="154">
        <v>0</v>
      </c>
      <c r="H100" s="154">
        <v>0</v>
      </c>
      <c r="I100" s="153">
        <f>0+4309376.45+4425368.54+6254426.57+4560781.48+4615780.45+8803871.3+5095472.92+4957903.76+6512988.19+4606260.04+13017607.17-262819</f>
        <v>66897017.86999999</v>
      </c>
      <c r="J100" s="153">
        <f t="shared" si="7"/>
        <v>174550.13000001013</v>
      </c>
      <c r="K100" s="155">
        <f t="shared" si="8"/>
        <v>174550.13000001013</v>
      </c>
      <c r="M100" s="38"/>
    </row>
    <row r="101" spans="1:13" ht="14.25" customHeight="1" hidden="1">
      <c r="A101" s="150" t="s">
        <v>82</v>
      </c>
      <c r="B101" s="151"/>
      <c r="C101" s="152" t="s">
        <v>136</v>
      </c>
      <c r="D101" s="153">
        <f>1467600+5600+52000</f>
        <v>1525200</v>
      </c>
      <c r="E101" s="153">
        <f>D101</f>
        <v>1525200</v>
      </c>
      <c r="F101" s="153">
        <f>I101</f>
        <v>1525127.28</v>
      </c>
      <c r="G101" s="154">
        <v>0</v>
      </c>
      <c r="H101" s="154">
        <v>0</v>
      </c>
      <c r="I101" s="153">
        <f>0+133756.43+146231.46+81980.9+58426.29+332460.17+60410+200790+128900.27+129831.35+138130.74+114209.67</f>
        <v>1525127.28</v>
      </c>
      <c r="J101" s="153">
        <f t="shared" si="7"/>
        <v>72.71999999997206</v>
      </c>
      <c r="K101" s="155">
        <f t="shared" si="8"/>
        <v>72.71999999997206</v>
      </c>
      <c r="M101" s="38"/>
    </row>
    <row r="102" spans="1:13" ht="14.25" customHeight="1" hidden="1">
      <c r="A102" s="150"/>
      <c r="B102" s="151"/>
      <c r="C102" s="152" t="s">
        <v>227</v>
      </c>
      <c r="D102" s="153">
        <f>22520+42322</f>
        <v>64842</v>
      </c>
      <c r="E102" s="153">
        <f>D102</f>
        <v>64842</v>
      </c>
      <c r="F102" s="153">
        <f>I102</f>
        <v>0</v>
      </c>
      <c r="G102" s="154">
        <v>0</v>
      </c>
      <c r="H102" s="154">
        <v>0</v>
      </c>
      <c r="I102" s="153">
        <f>0+22518.68+-5117.9+-17400.78</f>
        <v>0</v>
      </c>
      <c r="J102" s="153">
        <f t="shared" si="7"/>
        <v>64842</v>
      </c>
      <c r="K102" s="155">
        <f t="shared" si="8"/>
        <v>64842</v>
      </c>
      <c r="M102" s="38"/>
    </row>
    <row r="103" spans="1:13" ht="35.25" customHeight="1" hidden="1">
      <c r="A103" s="156" t="s">
        <v>139</v>
      </c>
      <c r="B103" s="157"/>
      <c r="C103" s="158" t="s">
        <v>137</v>
      </c>
      <c r="D103" s="159">
        <f>D104+D105+D106</f>
        <v>3538500</v>
      </c>
      <c r="E103" s="159">
        <f t="shared" si="6"/>
        <v>3538500</v>
      </c>
      <c r="F103" s="159">
        <f t="shared" si="5"/>
        <v>3249298.5</v>
      </c>
      <c r="G103" s="160">
        <v>0</v>
      </c>
      <c r="H103" s="160">
        <v>0</v>
      </c>
      <c r="I103" s="159">
        <f>I104+I105+I106</f>
        <v>3249298.5</v>
      </c>
      <c r="J103" s="159">
        <f>E103-F103</f>
        <v>289201.5</v>
      </c>
      <c r="K103" s="161">
        <f t="shared" si="8"/>
        <v>289201.5</v>
      </c>
      <c r="M103" s="38"/>
    </row>
    <row r="104" spans="1:15" ht="34.5" customHeight="1" hidden="1">
      <c r="A104" s="156" t="s">
        <v>91</v>
      </c>
      <c r="B104" s="157"/>
      <c r="C104" s="158" t="s">
        <v>138</v>
      </c>
      <c r="D104" s="159">
        <f>427200+15000+115200</f>
        <v>557400</v>
      </c>
      <c r="E104" s="159">
        <f t="shared" si="6"/>
        <v>557400</v>
      </c>
      <c r="F104" s="159">
        <f t="shared" si="5"/>
        <v>514400</v>
      </c>
      <c r="G104" s="160">
        <v>0</v>
      </c>
      <c r="H104" s="160">
        <v>0</v>
      </c>
      <c r="I104" s="159">
        <f>14600+26500+34900-3000+24400+36850+41200+42650+52150+67200+176950</f>
        <v>514400</v>
      </c>
      <c r="J104" s="159">
        <f t="shared" si="7"/>
        <v>43000</v>
      </c>
      <c r="K104" s="161">
        <f t="shared" si="8"/>
        <v>43000</v>
      </c>
      <c r="M104" s="38"/>
      <c r="O104" s="38"/>
    </row>
    <row r="105" spans="1:13" ht="33.75" customHeight="1" hidden="1">
      <c r="A105" s="156" t="s">
        <v>91</v>
      </c>
      <c r="B105" s="157"/>
      <c r="C105" s="158" t="s">
        <v>148</v>
      </c>
      <c r="D105" s="159">
        <f>2084400+213187+491676</f>
        <v>2789263</v>
      </c>
      <c r="E105" s="159">
        <f>D105</f>
        <v>2789263</v>
      </c>
      <c r="F105" s="159">
        <f t="shared" si="5"/>
        <v>2543061.5</v>
      </c>
      <c r="G105" s="160">
        <v>0</v>
      </c>
      <c r="H105" s="160">
        <v>0</v>
      </c>
      <c r="I105" s="159">
        <f>70315+182510.8+189174-22000+140614+211430.1+288806.2+210821+328822+221067+721501.4</f>
        <v>2543061.5</v>
      </c>
      <c r="J105" s="159">
        <f t="shared" si="7"/>
        <v>246201.5</v>
      </c>
      <c r="K105" s="161">
        <f t="shared" si="8"/>
        <v>246201.5</v>
      </c>
      <c r="M105" s="38"/>
    </row>
    <row r="106" spans="1:11" ht="11.25" customHeight="1" hidden="1">
      <c r="A106" s="156" t="s">
        <v>80</v>
      </c>
      <c r="B106" s="157"/>
      <c r="C106" s="158" t="s">
        <v>149</v>
      </c>
      <c r="D106" s="159">
        <v>191837</v>
      </c>
      <c r="E106" s="159">
        <f t="shared" si="6"/>
        <v>191837</v>
      </c>
      <c r="F106" s="159">
        <f t="shared" si="5"/>
        <v>191837</v>
      </c>
      <c r="G106" s="160">
        <v>0</v>
      </c>
      <c r="H106" s="160">
        <v>0</v>
      </c>
      <c r="I106" s="159">
        <v>191837</v>
      </c>
      <c r="J106" s="159">
        <f t="shared" si="7"/>
        <v>0</v>
      </c>
      <c r="K106" s="161">
        <f t="shared" si="8"/>
        <v>0</v>
      </c>
    </row>
    <row r="107" spans="1:13" ht="25.5" customHeight="1">
      <c r="A107" s="47" t="s">
        <v>150</v>
      </c>
      <c r="B107" s="50"/>
      <c r="C107" s="111" t="s">
        <v>152</v>
      </c>
      <c r="D107" s="63">
        <f>D108</f>
        <v>29561572</v>
      </c>
      <c r="E107" s="63">
        <f t="shared" si="6"/>
        <v>29561572</v>
      </c>
      <c r="F107" s="112">
        <f t="shared" si="5"/>
        <v>26160122.700000003</v>
      </c>
      <c r="G107" s="78" t="s">
        <v>99</v>
      </c>
      <c r="H107" s="78" t="s">
        <v>99</v>
      </c>
      <c r="I107" s="63">
        <f>I108</f>
        <v>26160122.700000003</v>
      </c>
      <c r="J107" s="78">
        <v>0</v>
      </c>
      <c r="K107" s="191">
        <v>0</v>
      </c>
      <c r="M107" s="38"/>
    </row>
    <row r="108" spans="1:11" ht="36.75" customHeight="1">
      <c r="A108" s="47" t="s">
        <v>151</v>
      </c>
      <c r="B108" s="110"/>
      <c r="C108" s="221" t="s">
        <v>153</v>
      </c>
      <c r="D108" s="66">
        <f>D109+D123+D124</f>
        <v>29561572</v>
      </c>
      <c r="E108" s="66">
        <f t="shared" si="6"/>
        <v>29561572</v>
      </c>
      <c r="F108" s="222">
        <f t="shared" si="5"/>
        <v>26160122.700000003</v>
      </c>
      <c r="G108" s="126" t="s">
        <v>99</v>
      </c>
      <c r="H108" s="126" t="s">
        <v>99</v>
      </c>
      <c r="I108" s="66">
        <f>I109+I123+I124</f>
        <v>26160122.700000003</v>
      </c>
      <c r="J108" s="66">
        <f>E108-F108</f>
        <v>3401449.299999997</v>
      </c>
      <c r="K108" s="223">
        <f t="shared" si="8"/>
        <v>3401449.299999997</v>
      </c>
    </row>
    <row r="109" spans="1:11" ht="17.25" customHeight="1" hidden="1">
      <c r="A109" s="47" t="s">
        <v>154</v>
      </c>
      <c r="B109" s="224"/>
      <c r="C109" s="202" t="s">
        <v>155</v>
      </c>
      <c r="D109" s="113">
        <f>D110+D111+D112+D113+D114+D115+D116+D118+D119+D120+D121+D122+D117</f>
        <v>26738272</v>
      </c>
      <c r="E109" s="113">
        <f aca="true" t="shared" si="9" ref="E109:E129">D109</f>
        <v>26738272</v>
      </c>
      <c r="F109" s="203">
        <f t="shared" si="5"/>
        <v>23347515.160000004</v>
      </c>
      <c r="G109" s="84">
        <v>0</v>
      </c>
      <c r="H109" s="84">
        <v>0</v>
      </c>
      <c r="I109" s="113">
        <f>I110+I111+I112+I113+I114+I115+I116+I118+I119+I120+I121+I122+I117</f>
        <v>23347515.160000004</v>
      </c>
      <c r="J109" s="113">
        <f t="shared" si="7"/>
        <v>3390756.839999996</v>
      </c>
      <c r="K109" s="122">
        <f t="shared" si="8"/>
        <v>3390756.839999996</v>
      </c>
    </row>
    <row r="110" spans="1:11" ht="12" customHeight="1" hidden="1">
      <c r="A110" s="47" t="s">
        <v>95</v>
      </c>
      <c r="B110" s="50"/>
      <c r="C110" s="48" t="s">
        <v>156</v>
      </c>
      <c r="D110" s="51">
        <f>2445600-600000-150000-300000</f>
        <v>1395600</v>
      </c>
      <c r="E110" s="51">
        <f>D110</f>
        <v>1395600</v>
      </c>
      <c r="F110" s="52">
        <f>I110</f>
        <v>1103074.52</v>
      </c>
      <c r="G110" s="79">
        <v>0</v>
      </c>
      <c r="H110" s="79">
        <v>0</v>
      </c>
      <c r="I110" s="51">
        <v>1103074.52</v>
      </c>
      <c r="J110" s="51">
        <f t="shared" si="7"/>
        <v>292525.48</v>
      </c>
      <c r="K110" s="107">
        <f t="shared" si="8"/>
        <v>292525.48</v>
      </c>
    </row>
    <row r="111" spans="1:11" ht="11.25" customHeight="1" hidden="1">
      <c r="A111" s="47" t="s">
        <v>45</v>
      </c>
      <c r="B111" s="50"/>
      <c r="C111" s="48" t="s">
        <v>157</v>
      </c>
      <c r="D111" s="51">
        <f>600000+400000+150000+300000+648872</f>
        <v>2098872</v>
      </c>
      <c r="E111" s="51">
        <f t="shared" si="9"/>
        <v>2098872</v>
      </c>
      <c r="F111" s="52">
        <f>I111</f>
        <v>1452992.8</v>
      </c>
      <c r="G111" s="79">
        <v>0</v>
      </c>
      <c r="H111" s="79">
        <v>0</v>
      </c>
      <c r="I111" s="51">
        <v>1452992.8</v>
      </c>
      <c r="J111" s="51">
        <f t="shared" si="7"/>
        <v>645879.2</v>
      </c>
      <c r="K111" s="107">
        <f t="shared" si="8"/>
        <v>645879.2</v>
      </c>
    </row>
    <row r="112" spans="1:11" ht="11.25" customHeight="1" hidden="1">
      <c r="A112" s="47" t="s">
        <v>46</v>
      </c>
      <c r="B112" s="50"/>
      <c r="C112" s="48" t="s">
        <v>158</v>
      </c>
      <c r="D112" s="51">
        <f>2125000-6000-70000</f>
        <v>2049000</v>
      </c>
      <c r="E112" s="51">
        <f t="shared" si="9"/>
        <v>2049000</v>
      </c>
      <c r="F112" s="52">
        <f t="shared" si="5"/>
        <v>1816011.14</v>
      </c>
      <c r="G112" s="79">
        <v>0</v>
      </c>
      <c r="H112" s="79">
        <v>0</v>
      </c>
      <c r="I112" s="51">
        <v>1816011.14</v>
      </c>
      <c r="J112" s="51">
        <f t="shared" si="7"/>
        <v>232988.8600000001</v>
      </c>
      <c r="K112" s="107">
        <f t="shared" si="8"/>
        <v>232988.8600000001</v>
      </c>
    </row>
    <row r="113" spans="1:11" ht="11.25" customHeight="1" hidden="1">
      <c r="A113" s="47" t="s">
        <v>47</v>
      </c>
      <c r="B113" s="50"/>
      <c r="C113" s="48" t="s">
        <v>159</v>
      </c>
      <c r="D113" s="51">
        <f>1865200+260000+30000</f>
        <v>2155200</v>
      </c>
      <c r="E113" s="51">
        <f t="shared" si="9"/>
        <v>2155200</v>
      </c>
      <c r="F113" s="52">
        <f t="shared" si="5"/>
        <v>2107456.95</v>
      </c>
      <c r="G113" s="79">
        <v>0</v>
      </c>
      <c r="H113" s="79">
        <v>0</v>
      </c>
      <c r="I113" s="51">
        <v>2107456.95</v>
      </c>
      <c r="J113" s="51">
        <f t="shared" si="7"/>
        <v>47743.049999999814</v>
      </c>
      <c r="K113" s="107">
        <f t="shared" si="8"/>
        <v>47743.049999999814</v>
      </c>
    </row>
    <row r="114" spans="1:11" ht="11.25" customHeight="1" hidden="1">
      <c r="A114" s="47" t="s">
        <v>48</v>
      </c>
      <c r="B114" s="50"/>
      <c r="C114" s="48" t="s">
        <v>160</v>
      </c>
      <c r="D114" s="51">
        <f>6158800-150000+90000</f>
        <v>6098800</v>
      </c>
      <c r="E114" s="51">
        <f t="shared" si="9"/>
        <v>6098800</v>
      </c>
      <c r="F114" s="52">
        <f t="shared" si="5"/>
        <v>6087850.17</v>
      </c>
      <c r="G114" s="79">
        <v>0</v>
      </c>
      <c r="H114" s="79">
        <v>0</v>
      </c>
      <c r="I114" s="51">
        <v>6087850.17</v>
      </c>
      <c r="J114" s="51">
        <f t="shared" si="7"/>
        <v>10949.830000000075</v>
      </c>
      <c r="K114" s="107">
        <f t="shared" si="8"/>
        <v>10949.830000000075</v>
      </c>
    </row>
    <row r="115" spans="1:11" ht="11.25" customHeight="1" hidden="1">
      <c r="A115" s="56" t="s">
        <v>49</v>
      </c>
      <c r="B115" s="50"/>
      <c r="C115" s="48" t="s">
        <v>161</v>
      </c>
      <c r="D115" s="51">
        <f>3680700+601080-110000+571100</f>
        <v>4742880</v>
      </c>
      <c r="E115" s="51">
        <f t="shared" si="9"/>
        <v>4742880</v>
      </c>
      <c r="F115" s="52">
        <f t="shared" si="5"/>
        <v>4209389.75</v>
      </c>
      <c r="G115" s="79">
        <v>0</v>
      </c>
      <c r="H115" s="79">
        <v>0</v>
      </c>
      <c r="I115" s="51">
        <v>4209389.75</v>
      </c>
      <c r="J115" s="51">
        <f t="shared" si="7"/>
        <v>533490.25</v>
      </c>
      <c r="K115" s="107">
        <f t="shared" si="8"/>
        <v>533490.25</v>
      </c>
    </row>
    <row r="116" spans="1:11" ht="11.25" customHeight="1" hidden="1">
      <c r="A116" s="56" t="s">
        <v>110</v>
      </c>
      <c r="B116" s="50"/>
      <c r="C116" s="48" t="s">
        <v>162</v>
      </c>
      <c r="D116" s="51">
        <v>69000</v>
      </c>
      <c r="E116" s="51">
        <f t="shared" si="9"/>
        <v>69000</v>
      </c>
      <c r="F116" s="52">
        <f t="shared" si="5"/>
        <v>34437.87</v>
      </c>
      <c r="G116" s="79">
        <v>0</v>
      </c>
      <c r="H116" s="79">
        <v>0</v>
      </c>
      <c r="I116" s="51">
        <v>34437.87</v>
      </c>
      <c r="J116" s="51">
        <f t="shared" si="7"/>
        <v>34562.13</v>
      </c>
      <c r="K116" s="107">
        <f t="shared" si="8"/>
        <v>34562.13</v>
      </c>
    </row>
    <row r="117" spans="1:11" ht="11.25" customHeight="1" hidden="1">
      <c r="A117" s="56"/>
      <c r="B117" s="50"/>
      <c r="C117" s="48" t="s">
        <v>214</v>
      </c>
      <c r="D117" s="51">
        <v>40000</v>
      </c>
      <c r="E117" s="51">
        <f t="shared" si="9"/>
        <v>40000</v>
      </c>
      <c r="F117" s="52">
        <f t="shared" si="5"/>
        <v>35401.17</v>
      </c>
      <c r="G117" s="79">
        <v>0</v>
      </c>
      <c r="H117" s="79">
        <v>0</v>
      </c>
      <c r="I117" s="51">
        <v>35401.17</v>
      </c>
      <c r="J117" s="51">
        <f t="shared" si="7"/>
        <v>4598.830000000002</v>
      </c>
      <c r="K117" s="107">
        <f t="shared" si="8"/>
        <v>4598.830000000002</v>
      </c>
    </row>
    <row r="118" spans="1:11" ht="12" customHeight="1" hidden="1">
      <c r="A118" s="56" t="s">
        <v>90</v>
      </c>
      <c r="B118" s="50"/>
      <c r="C118" s="48" t="s">
        <v>163</v>
      </c>
      <c r="D118" s="51">
        <f>3088200+727800</f>
        <v>3816000</v>
      </c>
      <c r="E118" s="51">
        <f t="shared" si="9"/>
        <v>3816000</v>
      </c>
      <c r="F118" s="52">
        <f aca="true" t="shared" si="10" ref="F118:F128">I118</f>
        <v>2628998.06</v>
      </c>
      <c r="G118" s="79">
        <v>0</v>
      </c>
      <c r="H118" s="79">
        <v>0</v>
      </c>
      <c r="I118" s="51">
        <v>2628998.06</v>
      </c>
      <c r="J118" s="51">
        <f t="shared" si="7"/>
        <v>1187001.94</v>
      </c>
      <c r="K118" s="107">
        <f t="shared" si="8"/>
        <v>1187001.94</v>
      </c>
    </row>
    <row r="119" spans="1:11" ht="12" customHeight="1" hidden="1">
      <c r="A119" s="56"/>
      <c r="B119" s="50"/>
      <c r="C119" s="48" t="s">
        <v>164</v>
      </c>
      <c r="D119" s="51">
        <f>2434400-757800</f>
        <v>1676600</v>
      </c>
      <c r="E119" s="51">
        <f t="shared" si="9"/>
        <v>1676600</v>
      </c>
      <c r="F119" s="52">
        <f t="shared" si="10"/>
        <v>1676551.44</v>
      </c>
      <c r="G119" s="79">
        <v>0</v>
      </c>
      <c r="H119" s="79">
        <v>0</v>
      </c>
      <c r="I119" s="51">
        <v>1676551.44</v>
      </c>
      <c r="J119" s="51">
        <f t="shared" si="7"/>
        <v>48.56000000005588</v>
      </c>
      <c r="K119" s="107">
        <f t="shared" si="8"/>
        <v>48.56000000005588</v>
      </c>
    </row>
    <row r="120" spans="1:11" ht="12" customHeight="1" hidden="1">
      <c r="A120" s="56"/>
      <c r="B120" s="50"/>
      <c r="C120" s="48" t="s">
        <v>174</v>
      </c>
      <c r="D120" s="51">
        <f>6225+7817+5000</f>
        <v>19042</v>
      </c>
      <c r="E120" s="51">
        <f t="shared" si="9"/>
        <v>19042</v>
      </c>
      <c r="F120" s="52">
        <f t="shared" si="10"/>
        <v>16337.12</v>
      </c>
      <c r="G120" s="79">
        <v>0</v>
      </c>
      <c r="H120" s="79">
        <v>0</v>
      </c>
      <c r="I120" s="51">
        <v>16337.12</v>
      </c>
      <c r="J120" s="51">
        <f t="shared" si="7"/>
        <v>2704.879999999999</v>
      </c>
      <c r="K120" s="107">
        <f t="shared" si="8"/>
        <v>2704.879999999999</v>
      </c>
    </row>
    <row r="121" spans="1:11" ht="12" customHeight="1" hidden="1">
      <c r="A121" s="56" t="s">
        <v>50</v>
      </c>
      <c r="B121" s="50"/>
      <c r="C121" s="48" t="s">
        <v>165</v>
      </c>
      <c r="D121" s="51">
        <f>2970175-7817-401080-5000</f>
        <v>2556278</v>
      </c>
      <c r="E121" s="51">
        <f>D121</f>
        <v>2556278</v>
      </c>
      <c r="F121" s="52">
        <f t="shared" si="10"/>
        <v>2158114.17</v>
      </c>
      <c r="G121" s="79">
        <v>0</v>
      </c>
      <c r="H121" s="79">
        <v>0</v>
      </c>
      <c r="I121" s="51">
        <v>2158114.17</v>
      </c>
      <c r="J121" s="51">
        <f>E121-F121</f>
        <v>398163.8300000001</v>
      </c>
      <c r="K121" s="108">
        <f t="shared" si="8"/>
        <v>398163.8300000001</v>
      </c>
    </row>
    <row r="122" spans="1:11" ht="12" customHeight="1" hidden="1">
      <c r="A122" s="192"/>
      <c r="B122" s="194"/>
      <c r="C122" s="111" t="s">
        <v>166</v>
      </c>
      <c r="D122" s="63">
        <v>21000</v>
      </c>
      <c r="E122" s="63">
        <f t="shared" si="9"/>
        <v>21000</v>
      </c>
      <c r="F122" s="112">
        <f t="shared" si="10"/>
        <v>20900</v>
      </c>
      <c r="G122" s="78">
        <v>0</v>
      </c>
      <c r="H122" s="78">
        <v>0</v>
      </c>
      <c r="I122" s="51">
        <v>20900</v>
      </c>
      <c r="J122" s="63">
        <f>E122-F122</f>
        <v>100</v>
      </c>
      <c r="K122" s="108">
        <f t="shared" si="8"/>
        <v>100</v>
      </c>
    </row>
    <row r="123" spans="1:11" ht="12" customHeight="1" hidden="1">
      <c r="A123" s="192"/>
      <c r="B123" s="194"/>
      <c r="C123" s="111" t="s">
        <v>208</v>
      </c>
      <c r="D123" s="63">
        <v>2698700</v>
      </c>
      <c r="E123" s="63">
        <f t="shared" si="9"/>
        <v>2698700</v>
      </c>
      <c r="F123" s="112">
        <f>I123</f>
        <v>2698700</v>
      </c>
      <c r="G123" s="78">
        <v>0</v>
      </c>
      <c r="H123" s="78">
        <v>0</v>
      </c>
      <c r="I123" s="112">
        <v>2698700</v>
      </c>
      <c r="J123" s="63">
        <f>E123-F123</f>
        <v>0</v>
      </c>
      <c r="K123" s="108">
        <f>J123</f>
        <v>0</v>
      </c>
    </row>
    <row r="124" spans="1:11" ht="12" customHeight="1" hidden="1">
      <c r="A124" s="192"/>
      <c r="B124" s="194"/>
      <c r="C124" s="111" t="s">
        <v>207</v>
      </c>
      <c r="D124" s="63">
        <f>108600+6000+10000</f>
        <v>124600</v>
      </c>
      <c r="E124" s="63">
        <f t="shared" si="9"/>
        <v>124600</v>
      </c>
      <c r="F124" s="112">
        <f>I124</f>
        <v>113907.54</v>
      </c>
      <c r="G124" s="78">
        <v>0</v>
      </c>
      <c r="H124" s="78">
        <v>0</v>
      </c>
      <c r="I124" s="112">
        <v>113907.54</v>
      </c>
      <c r="J124" s="63">
        <f>E124-F124</f>
        <v>10692.460000000006</v>
      </c>
      <c r="K124" s="108">
        <f>J124</f>
        <v>10692.460000000006</v>
      </c>
    </row>
    <row r="125" spans="1:11" ht="26.25" customHeight="1" thickBot="1">
      <c r="A125" s="56" t="s">
        <v>167</v>
      </c>
      <c r="B125" s="53"/>
      <c r="C125" s="49" t="s">
        <v>169</v>
      </c>
      <c r="D125" s="54">
        <f>D126</f>
        <v>4628</v>
      </c>
      <c r="E125" s="54">
        <f t="shared" si="9"/>
        <v>4628</v>
      </c>
      <c r="F125" s="112">
        <f>I125</f>
        <v>4627.92</v>
      </c>
      <c r="G125" s="127" t="s">
        <v>99</v>
      </c>
      <c r="H125" s="127" t="s">
        <v>99</v>
      </c>
      <c r="I125" s="55">
        <f>I126</f>
        <v>4627.92</v>
      </c>
      <c r="J125" s="127">
        <v>0</v>
      </c>
      <c r="K125" s="171">
        <f t="shared" si="8"/>
        <v>0</v>
      </c>
    </row>
    <row r="126" spans="1:11" ht="22.5" hidden="1">
      <c r="A126" s="47" t="s">
        <v>228</v>
      </c>
      <c r="B126" s="224"/>
      <c r="C126" s="202" t="s">
        <v>170</v>
      </c>
      <c r="D126" s="113">
        <f>D127</f>
        <v>4628</v>
      </c>
      <c r="E126" s="113">
        <f t="shared" si="9"/>
        <v>4628</v>
      </c>
      <c r="F126" s="203">
        <f>I126</f>
        <v>4627.92</v>
      </c>
      <c r="G126" s="84" t="s">
        <v>99</v>
      </c>
      <c r="H126" s="84" t="s">
        <v>99</v>
      </c>
      <c r="I126" s="203">
        <f>I127</f>
        <v>4627.92</v>
      </c>
      <c r="J126" s="84">
        <f>D126-I126</f>
        <v>0.07999999999992724</v>
      </c>
      <c r="K126" s="210">
        <f>E126-I126</f>
        <v>0.07999999999992724</v>
      </c>
    </row>
    <row r="127" spans="1:11" ht="11.25" hidden="1">
      <c r="A127" s="47"/>
      <c r="B127" s="196"/>
      <c r="C127" s="149" t="s">
        <v>264</v>
      </c>
      <c r="D127" s="63">
        <f>4628</f>
        <v>4628</v>
      </c>
      <c r="E127" s="51">
        <f t="shared" si="9"/>
        <v>4628</v>
      </c>
      <c r="F127" s="52">
        <f>I127</f>
        <v>4627.92</v>
      </c>
      <c r="G127" s="79" t="s">
        <v>99</v>
      </c>
      <c r="H127" s="79" t="s">
        <v>99</v>
      </c>
      <c r="I127" s="199">
        <v>4627.92</v>
      </c>
      <c r="J127" s="200">
        <f>D127-I127</f>
        <v>0.07999999999992724</v>
      </c>
      <c r="K127" s="225">
        <f>E127-I127</f>
        <v>0.07999999999992724</v>
      </c>
    </row>
    <row r="128" spans="1:11" ht="12.75" customHeight="1" thickBot="1">
      <c r="A128" s="47" t="s">
        <v>83</v>
      </c>
      <c r="B128" s="53"/>
      <c r="C128" s="49" t="s">
        <v>171</v>
      </c>
      <c r="D128" s="54">
        <f>D129</f>
        <v>307550.65</v>
      </c>
      <c r="E128" s="54">
        <f t="shared" si="9"/>
        <v>307550.65</v>
      </c>
      <c r="F128" s="55">
        <f t="shared" si="10"/>
        <v>307550.65</v>
      </c>
      <c r="G128" s="127" t="s">
        <v>99</v>
      </c>
      <c r="H128" s="127" t="s">
        <v>99</v>
      </c>
      <c r="I128" s="55">
        <f>I129</f>
        <v>307550.65</v>
      </c>
      <c r="J128" s="127">
        <v>0</v>
      </c>
      <c r="K128" s="171">
        <f t="shared" si="8"/>
        <v>0</v>
      </c>
    </row>
    <row r="129" spans="1:11" ht="12.75" customHeight="1" hidden="1">
      <c r="A129" s="47" t="s">
        <v>168</v>
      </c>
      <c r="B129" s="201"/>
      <c r="C129" s="202" t="s">
        <v>172</v>
      </c>
      <c r="D129" s="113">
        <f>D130+D131</f>
        <v>307550.65</v>
      </c>
      <c r="E129" s="113">
        <f t="shared" si="9"/>
        <v>307550.65</v>
      </c>
      <c r="F129" s="203">
        <f>I129</f>
        <v>307550.65</v>
      </c>
      <c r="G129" s="84" t="s">
        <v>99</v>
      </c>
      <c r="H129" s="84" t="s">
        <v>99</v>
      </c>
      <c r="I129" s="203">
        <f>I130+I131</f>
        <v>307550.65</v>
      </c>
      <c r="J129" s="84">
        <f>D129-F129</f>
        <v>0</v>
      </c>
      <c r="K129" s="210">
        <f>E129-I129</f>
        <v>0</v>
      </c>
    </row>
    <row r="130" spans="1:11" ht="12.75" customHeight="1" hidden="1">
      <c r="A130" s="47"/>
      <c r="B130" s="148"/>
      <c r="C130" s="149" t="s">
        <v>185</v>
      </c>
      <c r="D130" s="63">
        <v>20300</v>
      </c>
      <c r="E130" s="63">
        <f>D130</f>
        <v>20300</v>
      </c>
      <c r="F130" s="112">
        <f>I130</f>
        <v>20300</v>
      </c>
      <c r="G130" s="78" t="s">
        <v>99</v>
      </c>
      <c r="H130" s="78" t="s">
        <v>99</v>
      </c>
      <c r="I130" s="112">
        <v>20300</v>
      </c>
      <c r="J130" s="51">
        <f aca="true" t="shared" si="11" ref="J130:J138">E130-F130</f>
        <v>0</v>
      </c>
      <c r="K130" s="107">
        <f aca="true" t="shared" si="12" ref="K130:K138">J130</f>
        <v>0</v>
      </c>
    </row>
    <row r="131" spans="1:11" ht="16.5" customHeight="1" hidden="1" thickBot="1">
      <c r="A131" s="47"/>
      <c r="B131" s="204"/>
      <c r="C131" s="205" t="s">
        <v>243</v>
      </c>
      <c r="D131" s="206">
        <f>9000+63735+148515.65+66000</f>
        <v>287250.65</v>
      </c>
      <c r="E131" s="206">
        <f>D131</f>
        <v>287250.65</v>
      </c>
      <c r="F131" s="207">
        <f>I131</f>
        <v>287250.65</v>
      </c>
      <c r="G131" s="208" t="s">
        <v>99</v>
      </c>
      <c r="H131" s="208" t="s">
        <v>99</v>
      </c>
      <c r="I131" s="207">
        <v>287250.65</v>
      </c>
      <c r="J131" s="206">
        <f t="shared" si="11"/>
        <v>0</v>
      </c>
      <c r="K131" s="209">
        <f t="shared" si="12"/>
        <v>0</v>
      </c>
    </row>
    <row r="132" spans="1:11" ht="23.25" customHeight="1">
      <c r="A132" s="105" t="s">
        <v>276</v>
      </c>
      <c r="B132" s="201"/>
      <c r="C132" s="202" t="s">
        <v>275</v>
      </c>
      <c r="D132" s="113">
        <f aca="true" t="shared" si="13" ref="D132:F133">D133</f>
        <v>1133080</v>
      </c>
      <c r="E132" s="113">
        <f t="shared" si="13"/>
        <v>1133080</v>
      </c>
      <c r="F132" s="113">
        <f t="shared" si="13"/>
        <v>1133080</v>
      </c>
      <c r="G132" s="84" t="s">
        <v>99</v>
      </c>
      <c r="H132" s="84" t="s">
        <v>99</v>
      </c>
      <c r="I132" s="203">
        <f>I133</f>
        <v>1133080</v>
      </c>
      <c r="J132" s="84">
        <f t="shared" si="11"/>
        <v>0</v>
      </c>
      <c r="K132" s="210">
        <f t="shared" si="12"/>
        <v>0</v>
      </c>
    </row>
    <row r="133" spans="1:11" ht="33.75">
      <c r="A133" s="105" t="s">
        <v>274</v>
      </c>
      <c r="B133" s="212"/>
      <c r="C133" s="111" t="s">
        <v>272</v>
      </c>
      <c r="D133" s="63">
        <f t="shared" si="13"/>
        <v>1133080</v>
      </c>
      <c r="E133" s="63">
        <f t="shared" si="13"/>
        <v>1133080</v>
      </c>
      <c r="F133" s="63">
        <f t="shared" si="13"/>
        <v>1133080</v>
      </c>
      <c r="G133" s="78" t="s">
        <v>99</v>
      </c>
      <c r="H133" s="78" t="s">
        <v>99</v>
      </c>
      <c r="I133" s="112">
        <f>I134</f>
        <v>1133080</v>
      </c>
      <c r="J133" s="78">
        <f t="shared" si="11"/>
        <v>0</v>
      </c>
      <c r="K133" s="191">
        <f t="shared" si="12"/>
        <v>0</v>
      </c>
    </row>
    <row r="134" spans="1:11" ht="101.25">
      <c r="A134" s="165" t="s">
        <v>273</v>
      </c>
      <c r="B134" s="212"/>
      <c r="C134" s="111" t="s">
        <v>271</v>
      </c>
      <c r="D134" s="63">
        <f>D135</f>
        <v>1133080</v>
      </c>
      <c r="E134" s="63">
        <f>E137+E138</f>
        <v>1133080</v>
      </c>
      <c r="F134" s="63">
        <f>F137+F138</f>
        <v>1133080</v>
      </c>
      <c r="G134" s="78" t="s">
        <v>99</v>
      </c>
      <c r="H134" s="78" t="s">
        <v>99</v>
      </c>
      <c r="I134" s="112">
        <f>I135</f>
        <v>1133080</v>
      </c>
      <c r="J134" s="78">
        <f t="shared" si="11"/>
        <v>0</v>
      </c>
      <c r="K134" s="191">
        <f t="shared" si="12"/>
        <v>0</v>
      </c>
    </row>
    <row r="135" spans="1:11" ht="61.5" customHeight="1">
      <c r="A135" s="165" t="s">
        <v>145</v>
      </c>
      <c r="B135" s="212"/>
      <c r="C135" s="111" t="s">
        <v>282</v>
      </c>
      <c r="D135" s="63">
        <f>D136</f>
        <v>1133080</v>
      </c>
      <c r="E135" s="63">
        <f>E137+E138</f>
        <v>1133080</v>
      </c>
      <c r="F135" s="63">
        <f>F137+F138</f>
        <v>1133080</v>
      </c>
      <c r="G135" s="78" t="s">
        <v>99</v>
      </c>
      <c r="H135" s="78" t="s">
        <v>99</v>
      </c>
      <c r="I135" s="112">
        <f>I136</f>
        <v>1133080</v>
      </c>
      <c r="J135" s="78">
        <f>E135-F135</f>
        <v>0</v>
      </c>
      <c r="K135" s="191">
        <f>J135</f>
        <v>0</v>
      </c>
    </row>
    <row r="136" spans="1:11" ht="30" customHeight="1">
      <c r="A136" s="165" t="s">
        <v>146</v>
      </c>
      <c r="B136" s="212"/>
      <c r="C136" s="111" t="s">
        <v>283</v>
      </c>
      <c r="D136" s="63">
        <f>D137+D138</f>
        <v>1133080</v>
      </c>
      <c r="E136" s="63">
        <f>E137+E138</f>
        <v>1133080</v>
      </c>
      <c r="F136" s="63">
        <f>F137+F138</f>
        <v>1133080</v>
      </c>
      <c r="G136" s="78" t="s">
        <v>99</v>
      </c>
      <c r="H136" s="78" t="s">
        <v>99</v>
      </c>
      <c r="I136" s="63">
        <f>I137+I138</f>
        <v>1133080</v>
      </c>
      <c r="J136" s="78">
        <f>J137+J138</f>
        <v>0</v>
      </c>
      <c r="K136" s="191">
        <f>K137+K138</f>
        <v>0</v>
      </c>
    </row>
    <row r="137" spans="1:11" ht="25.5" customHeight="1" hidden="1">
      <c r="A137" s="105" t="s">
        <v>267</v>
      </c>
      <c r="B137" s="212"/>
      <c r="C137" s="111" t="s">
        <v>269</v>
      </c>
      <c r="D137" s="211">
        <v>870261</v>
      </c>
      <c r="E137" s="211">
        <f>D137</f>
        <v>870261</v>
      </c>
      <c r="F137" s="211">
        <f>I137</f>
        <v>870261</v>
      </c>
      <c r="G137" s="77" t="s">
        <v>99</v>
      </c>
      <c r="H137" s="77" t="s">
        <v>99</v>
      </c>
      <c r="I137" s="211">
        <v>870261</v>
      </c>
      <c r="J137" s="78">
        <f t="shared" si="11"/>
        <v>0</v>
      </c>
      <c r="K137" s="191">
        <f t="shared" si="12"/>
        <v>0</v>
      </c>
    </row>
    <row r="138" spans="1:11" ht="54" customHeight="1" hidden="1" thickBot="1">
      <c r="A138" s="47" t="s">
        <v>268</v>
      </c>
      <c r="B138" s="213"/>
      <c r="C138" s="49" t="s">
        <v>270</v>
      </c>
      <c r="D138" s="214">
        <v>262819</v>
      </c>
      <c r="E138" s="214">
        <f>D138</f>
        <v>262819</v>
      </c>
      <c r="F138" s="214">
        <f>I138</f>
        <v>262819</v>
      </c>
      <c r="G138" s="215" t="s">
        <v>99</v>
      </c>
      <c r="H138" s="215" t="s">
        <v>99</v>
      </c>
      <c r="I138" s="214">
        <v>262819</v>
      </c>
      <c r="J138" s="127">
        <f t="shared" si="11"/>
        <v>0</v>
      </c>
      <c r="K138" s="171">
        <f t="shared" si="12"/>
        <v>0</v>
      </c>
    </row>
    <row r="139" spans="1:11" ht="22.5" customHeight="1">
      <c r="A139" s="16" t="s">
        <v>51</v>
      </c>
      <c r="B139" s="68" t="s">
        <v>52</v>
      </c>
      <c r="C139" s="95" t="s">
        <v>37</v>
      </c>
      <c r="D139" s="95" t="s">
        <v>37</v>
      </c>
      <c r="E139" s="181" t="s">
        <v>37</v>
      </c>
      <c r="F139" s="28">
        <f>E19-F84</f>
        <v>-304913094.99999994</v>
      </c>
      <c r="G139" s="98" t="s">
        <v>99</v>
      </c>
      <c r="H139" s="98" t="s">
        <v>99</v>
      </c>
      <c r="I139" s="28">
        <f>H19-I86</f>
        <v>-304913094.99999994</v>
      </c>
      <c r="J139" s="95" t="s">
        <v>37</v>
      </c>
      <c r="K139" s="95" t="s">
        <v>37</v>
      </c>
    </row>
    <row r="140" spans="2:9" ht="11.25">
      <c r="B140" s="25"/>
      <c r="C140" s="25"/>
      <c r="D140" s="25"/>
      <c r="E140" s="25"/>
      <c r="F140" s="25"/>
      <c r="G140" s="25"/>
      <c r="H140" s="25"/>
      <c r="I140" s="25"/>
    </row>
    <row r="141" spans="1:9" ht="15" customHeight="1">
      <c r="A141" s="245" t="s">
        <v>53</v>
      </c>
      <c r="B141" s="245"/>
      <c r="C141" s="245"/>
      <c r="D141" s="245"/>
      <c r="E141" s="245"/>
      <c r="F141" s="245"/>
      <c r="G141" s="245"/>
      <c r="H141" s="245"/>
      <c r="I141" s="245"/>
    </row>
    <row r="142" ht="4.5" customHeight="1"/>
    <row r="143" spans="1:9" ht="45" customHeight="1">
      <c r="A143" s="246" t="s">
        <v>16</v>
      </c>
      <c r="B143" s="248" t="s">
        <v>17</v>
      </c>
      <c r="C143" s="248" t="s">
        <v>54</v>
      </c>
      <c r="D143" s="248" t="s">
        <v>19</v>
      </c>
      <c r="E143" s="19" t="s">
        <v>20</v>
      </c>
      <c r="F143" s="19"/>
      <c r="G143" s="19"/>
      <c r="H143" s="19"/>
      <c r="I143" s="248" t="s">
        <v>21</v>
      </c>
    </row>
    <row r="144" spans="1:9" ht="33.75">
      <c r="A144" s="247"/>
      <c r="B144" s="249"/>
      <c r="C144" s="249"/>
      <c r="D144" s="249"/>
      <c r="E144" s="8" t="s">
        <v>22</v>
      </c>
      <c r="F144" s="8" t="s">
        <v>23</v>
      </c>
      <c r="G144" s="8" t="s">
        <v>24</v>
      </c>
      <c r="H144" s="8" t="s">
        <v>25</v>
      </c>
      <c r="I144" s="249"/>
    </row>
    <row r="145" spans="1:9" ht="12" thickBot="1">
      <c r="A145" s="9" t="s">
        <v>26</v>
      </c>
      <c r="B145" s="9" t="s">
        <v>27</v>
      </c>
      <c r="C145" s="9" t="s">
        <v>28</v>
      </c>
      <c r="D145" s="9" t="s">
        <v>29</v>
      </c>
      <c r="E145" s="9" t="s">
        <v>30</v>
      </c>
      <c r="F145" s="9" t="s">
        <v>31</v>
      </c>
      <c r="G145" s="9" t="s">
        <v>32</v>
      </c>
      <c r="H145" s="9" t="s">
        <v>33</v>
      </c>
      <c r="I145" s="9" t="s">
        <v>34</v>
      </c>
    </row>
    <row r="146" spans="1:9" ht="24.75" customHeight="1">
      <c r="A146" s="60" t="s">
        <v>55</v>
      </c>
      <c r="B146" s="88" t="s">
        <v>56</v>
      </c>
      <c r="C146" s="69" t="s">
        <v>37</v>
      </c>
      <c r="D146" s="75" t="s">
        <v>99</v>
      </c>
      <c r="E146" s="84">
        <f>-F139</f>
        <v>304913094.99999994</v>
      </c>
      <c r="F146" s="84" t="s">
        <v>99</v>
      </c>
      <c r="G146" s="84" t="s">
        <v>99</v>
      </c>
      <c r="H146" s="84">
        <f>E146</f>
        <v>304913094.99999994</v>
      </c>
      <c r="I146" s="85" t="s">
        <v>99</v>
      </c>
    </row>
    <row r="147" spans="1:9" ht="11.25">
      <c r="A147" s="57" t="s">
        <v>38</v>
      </c>
      <c r="B147" s="89"/>
      <c r="C147" s="70"/>
      <c r="D147" s="70"/>
      <c r="E147" s="81"/>
      <c r="F147" s="81"/>
      <c r="G147" s="81"/>
      <c r="H147" s="81"/>
      <c r="I147" s="86"/>
    </row>
    <row r="148" spans="1:9" ht="24">
      <c r="A148" s="61" t="s">
        <v>57</v>
      </c>
      <c r="B148" s="90" t="s">
        <v>58</v>
      </c>
      <c r="C148" s="71" t="s">
        <v>37</v>
      </c>
      <c r="D148" s="119" t="s">
        <v>99</v>
      </c>
      <c r="E148" s="98" t="s">
        <v>99</v>
      </c>
      <c r="F148" s="98" t="s">
        <v>99</v>
      </c>
      <c r="G148" s="98" t="s">
        <v>99</v>
      </c>
      <c r="H148" s="98" t="s">
        <v>99</v>
      </c>
      <c r="I148" s="116" t="s">
        <v>99</v>
      </c>
    </row>
    <row r="149" spans="1:9" ht="12">
      <c r="A149" s="62" t="s">
        <v>59</v>
      </c>
      <c r="B149" s="89"/>
      <c r="C149" s="70"/>
      <c r="D149" s="120"/>
      <c r="E149" s="115"/>
      <c r="F149" s="115"/>
      <c r="G149" s="115"/>
      <c r="H149" s="115"/>
      <c r="I149" s="117"/>
    </row>
    <row r="150" spans="1:9" ht="24">
      <c r="A150" s="60" t="s">
        <v>60</v>
      </c>
      <c r="B150" s="91" t="s">
        <v>61</v>
      </c>
      <c r="C150" s="9" t="s">
        <v>37</v>
      </c>
      <c r="D150" s="121" t="s">
        <v>99</v>
      </c>
      <c r="E150" s="114" t="s">
        <v>99</v>
      </c>
      <c r="F150" s="114" t="s">
        <v>99</v>
      </c>
      <c r="G150" s="114" t="s">
        <v>99</v>
      </c>
      <c r="H150" s="114" t="s">
        <v>99</v>
      </c>
      <c r="I150" s="118" t="s">
        <v>99</v>
      </c>
    </row>
    <row r="151" spans="1:9" ht="12">
      <c r="A151" s="62" t="s">
        <v>59</v>
      </c>
      <c r="B151" s="89"/>
      <c r="C151" s="70"/>
      <c r="D151" s="76"/>
      <c r="E151" s="81"/>
      <c r="F151" s="81"/>
      <c r="G151" s="81"/>
      <c r="H151" s="81"/>
      <c r="I151" s="86"/>
    </row>
    <row r="152" spans="1:14" ht="12">
      <c r="A152" s="60" t="s">
        <v>62</v>
      </c>
      <c r="B152" s="91" t="s">
        <v>63</v>
      </c>
      <c r="C152" s="9" t="s">
        <v>37</v>
      </c>
      <c r="D152" s="77" t="s">
        <v>99</v>
      </c>
      <c r="E152" s="78" t="s">
        <v>37</v>
      </c>
      <c r="F152" s="78" t="s">
        <v>99</v>
      </c>
      <c r="G152" s="78" t="s">
        <v>99</v>
      </c>
      <c r="H152" s="78" t="s">
        <v>99</v>
      </c>
      <c r="I152" s="87" t="s">
        <v>37</v>
      </c>
      <c r="M152" s="25"/>
      <c r="N152" s="25"/>
    </row>
    <row r="153" spans="1:14" ht="12">
      <c r="A153" s="60" t="s">
        <v>100</v>
      </c>
      <c r="B153" s="91">
        <v>710</v>
      </c>
      <c r="C153" s="72" t="s">
        <v>37</v>
      </c>
      <c r="D153" s="77" t="s">
        <v>99</v>
      </c>
      <c r="E153" s="78" t="s">
        <v>37</v>
      </c>
      <c r="F153" s="78" t="s">
        <v>99</v>
      </c>
      <c r="G153" s="78" t="s">
        <v>99</v>
      </c>
      <c r="H153" s="78" t="s">
        <v>99</v>
      </c>
      <c r="I153" s="87" t="s">
        <v>37</v>
      </c>
      <c r="M153" s="25"/>
      <c r="N153" s="25"/>
    </row>
    <row r="154" spans="1:14" ht="12">
      <c r="A154" s="60" t="s">
        <v>101</v>
      </c>
      <c r="B154" s="91">
        <v>720</v>
      </c>
      <c r="C154" s="72" t="s">
        <v>37</v>
      </c>
      <c r="D154" s="77" t="s">
        <v>99</v>
      </c>
      <c r="E154" s="78" t="s">
        <v>37</v>
      </c>
      <c r="F154" s="78" t="s">
        <v>99</v>
      </c>
      <c r="G154" s="78" t="s">
        <v>99</v>
      </c>
      <c r="H154" s="78" t="s">
        <v>99</v>
      </c>
      <c r="I154" s="87" t="s">
        <v>37</v>
      </c>
      <c r="M154" s="25"/>
      <c r="N154" s="25"/>
    </row>
    <row r="155" spans="1:14" ht="24">
      <c r="A155" s="60" t="s">
        <v>64</v>
      </c>
      <c r="B155" s="91" t="s">
        <v>65</v>
      </c>
      <c r="C155" s="72" t="s">
        <v>37</v>
      </c>
      <c r="D155" s="9" t="s">
        <v>37</v>
      </c>
      <c r="E155" s="114">
        <f>E156</f>
        <v>304913094.99999994</v>
      </c>
      <c r="F155" s="114" t="s">
        <v>99</v>
      </c>
      <c r="G155" s="114" t="s">
        <v>99</v>
      </c>
      <c r="H155" s="114">
        <f>E155</f>
        <v>304913094.99999994</v>
      </c>
      <c r="I155" s="137" t="s">
        <v>37</v>
      </c>
      <c r="M155" s="25"/>
      <c r="N155" s="25"/>
    </row>
    <row r="156" spans="1:14" ht="48">
      <c r="A156" s="60" t="s">
        <v>66</v>
      </c>
      <c r="B156" s="92" t="s">
        <v>67</v>
      </c>
      <c r="C156" s="73" t="s">
        <v>37</v>
      </c>
      <c r="D156" s="9" t="s">
        <v>37</v>
      </c>
      <c r="E156" s="114">
        <f>E158+E159</f>
        <v>304913094.99999994</v>
      </c>
      <c r="F156" s="114" t="s">
        <v>99</v>
      </c>
      <c r="G156" s="114" t="s">
        <v>37</v>
      </c>
      <c r="H156" s="114">
        <f>E156</f>
        <v>304913094.99999994</v>
      </c>
      <c r="I156" s="137" t="s">
        <v>37</v>
      </c>
      <c r="M156" s="188"/>
      <c r="N156" s="25"/>
    </row>
    <row r="157" spans="1:14" ht="12.75">
      <c r="A157" s="62" t="s">
        <v>59</v>
      </c>
      <c r="B157" s="89"/>
      <c r="C157" s="70"/>
      <c r="D157" s="70"/>
      <c r="E157" s="115"/>
      <c r="F157" s="115"/>
      <c r="G157" s="115"/>
      <c r="H157" s="115"/>
      <c r="I157" s="82"/>
      <c r="K157" s="23"/>
      <c r="M157" s="188"/>
      <c r="N157" s="25"/>
    </row>
    <row r="158" spans="1:14" ht="22.5">
      <c r="A158" s="64" t="s">
        <v>68</v>
      </c>
      <c r="B158" s="90" t="s">
        <v>69</v>
      </c>
      <c r="C158" s="74" t="s">
        <v>37</v>
      </c>
      <c r="D158" s="71" t="s">
        <v>37</v>
      </c>
      <c r="E158" s="98">
        <f>-E19</f>
        <v>-22896746.169999994</v>
      </c>
      <c r="F158" s="98" t="s">
        <v>99</v>
      </c>
      <c r="G158" s="98" t="s">
        <v>37</v>
      </c>
      <c r="H158" s="98">
        <f>E158</f>
        <v>-22896746.169999994</v>
      </c>
      <c r="I158" s="138" t="s">
        <v>37</v>
      </c>
      <c r="M158" s="188"/>
      <c r="N158" s="25"/>
    </row>
    <row r="159" spans="1:14" ht="22.5">
      <c r="A159" s="59" t="s">
        <v>70</v>
      </c>
      <c r="B159" s="90" t="s">
        <v>71</v>
      </c>
      <c r="C159" s="72" t="s">
        <v>37</v>
      </c>
      <c r="D159" s="9" t="s">
        <v>37</v>
      </c>
      <c r="E159" s="114">
        <f>F86</f>
        <v>327809841.16999996</v>
      </c>
      <c r="F159" s="98" t="s">
        <v>99</v>
      </c>
      <c r="G159" s="98" t="s">
        <v>37</v>
      </c>
      <c r="H159" s="114">
        <f>E159</f>
        <v>327809841.16999996</v>
      </c>
      <c r="I159" s="137" t="s">
        <v>37</v>
      </c>
      <c r="M159" s="188"/>
      <c r="N159" s="25"/>
    </row>
    <row r="160" spans="1:14" ht="24">
      <c r="A160" s="60" t="s">
        <v>72</v>
      </c>
      <c r="B160" s="90" t="s">
        <v>73</v>
      </c>
      <c r="C160" s="73" t="s">
        <v>37</v>
      </c>
      <c r="D160" s="9" t="s">
        <v>37</v>
      </c>
      <c r="E160" s="114" t="s">
        <v>37</v>
      </c>
      <c r="F160" s="98" t="s">
        <v>99</v>
      </c>
      <c r="G160" s="98" t="s">
        <v>99</v>
      </c>
      <c r="H160" s="114" t="s">
        <v>99</v>
      </c>
      <c r="I160" s="137" t="s">
        <v>37</v>
      </c>
      <c r="M160" s="94"/>
      <c r="N160" s="25"/>
    </row>
    <row r="161" spans="1:14" ht="12">
      <c r="A161" s="62" t="s">
        <v>74</v>
      </c>
      <c r="B161" s="89"/>
      <c r="C161" s="70"/>
      <c r="D161" s="70"/>
      <c r="E161" s="81"/>
      <c r="F161" s="81"/>
      <c r="G161" s="81"/>
      <c r="H161" s="81"/>
      <c r="I161" s="82"/>
      <c r="M161" s="25"/>
      <c r="N161" s="25"/>
    </row>
    <row r="162" spans="1:9" ht="11.25" customHeight="1">
      <c r="A162" s="64" t="s">
        <v>75</v>
      </c>
      <c r="B162" s="90" t="s">
        <v>76</v>
      </c>
      <c r="C162" s="74" t="s">
        <v>37</v>
      </c>
      <c r="D162" s="71" t="s">
        <v>37</v>
      </c>
      <c r="E162" s="79" t="s">
        <v>37</v>
      </c>
      <c r="F162" s="79" t="s">
        <v>99</v>
      </c>
      <c r="G162" s="79" t="s">
        <v>99</v>
      </c>
      <c r="H162" s="79" t="s">
        <v>99</v>
      </c>
      <c r="I162" s="83" t="s">
        <v>37</v>
      </c>
    </row>
    <row r="163" spans="1:9" ht="12.75" customHeight="1" thickBot="1">
      <c r="A163" s="59" t="s">
        <v>77</v>
      </c>
      <c r="B163" s="93" t="s">
        <v>78</v>
      </c>
      <c r="C163" s="72" t="s">
        <v>37</v>
      </c>
      <c r="D163" s="9" t="s">
        <v>37</v>
      </c>
      <c r="E163" s="78" t="s">
        <v>37</v>
      </c>
      <c r="F163" s="78" t="s">
        <v>99</v>
      </c>
      <c r="G163" s="78" t="s">
        <v>99</v>
      </c>
      <c r="H163" s="78" t="s">
        <v>99</v>
      </c>
      <c r="I163" s="80" t="s">
        <v>37</v>
      </c>
    </row>
    <row r="164" spans="2:9" ht="21" customHeight="1">
      <c r="B164" s="14"/>
      <c r="C164" s="14"/>
      <c r="D164" s="14"/>
      <c r="E164" s="14"/>
      <c r="F164" s="14"/>
      <c r="G164" s="14"/>
      <c r="H164" s="14"/>
      <c r="I164" s="14"/>
    </row>
    <row r="165" spans="1:6" ht="27.75" customHeight="1">
      <c r="A165" s="144" t="s">
        <v>277</v>
      </c>
      <c r="B165" s="21"/>
      <c r="C165" s="124" t="s">
        <v>278</v>
      </c>
      <c r="D165" s="25"/>
      <c r="E165" s="231" t="s">
        <v>244</v>
      </c>
      <c r="F165" s="231"/>
    </row>
    <row r="166" spans="3:9" ht="12">
      <c r="C166" s="24"/>
      <c r="E166" s="231"/>
      <c r="F166" s="231"/>
      <c r="G166" s="21"/>
      <c r="H166" s="21"/>
      <c r="I166" s="20" t="s">
        <v>120</v>
      </c>
    </row>
    <row r="168" spans="1:3" ht="5.25" customHeight="1">
      <c r="A168" s="231" t="s">
        <v>195</v>
      </c>
      <c r="C168" s="236"/>
    </row>
    <row r="169" spans="1:5" ht="28.5" customHeight="1">
      <c r="A169" s="231"/>
      <c r="C169" s="236"/>
      <c r="D169" s="237" t="s">
        <v>120</v>
      </c>
      <c r="E169" s="237"/>
    </row>
    <row r="172" ht="15" customHeight="1">
      <c r="A172" s="166" t="s">
        <v>279</v>
      </c>
    </row>
  </sheetData>
  <sheetProtection/>
  <mergeCells count="38">
    <mergeCell ref="I86:I87"/>
    <mergeCell ref="E86:E87"/>
    <mergeCell ref="D16:D17"/>
    <mergeCell ref="C12:G12"/>
    <mergeCell ref="I143:I144"/>
    <mergeCell ref="B81:B82"/>
    <mergeCell ref="C81:C82"/>
    <mergeCell ref="D81:D82"/>
    <mergeCell ref="E81:E82"/>
    <mergeCell ref="G86:G87"/>
    <mergeCell ref="C10:G10"/>
    <mergeCell ref="H86:H87"/>
    <mergeCell ref="B86:B87"/>
    <mergeCell ref="A143:A144"/>
    <mergeCell ref="B143:B144"/>
    <mergeCell ref="C143:C144"/>
    <mergeCell ref="D143:D144"/>
    <mergeCell ref="C86:C87"/>
    <mergeCell ref="J81:K81"/>
    <mergeCell ref="A141:I141"/>
    <mergeCell ref="A16:A17"/>
    <mergeCell ref="B16:B17"/>
    <mergeCell ref="C16:C17"/>
    <mergeCell ref="I16:I17"/>
    <mergeCell ref="A81:A82"/>
    <mergeCell ref="J86:J87"/>
    <mergeCell ref="K86:K87"/>
    <mergeCell ref="F86:F87"/>
    <mergeCell ref="E165:F166"/>
    <mergeCell ref="I6:I7"/>
    <mergeCell ref="A6:B7"/>
    <mergeCell ref="A168:A169"/>
    <mergeCell ref="C168:C169"/>
    <mergeCell ref="D169:E169"/>
    <mergeCell ref="C6:G9"/>
    <mergeCell ref="A86:A87"/>
    <mergeCell ref="D86:D87"/>
    <mergeCell ref="C11:G11"/>
  </mergeCells>
  <printOptions/>
  <pageMargins left="0.35433070866141736" right="0.15748031496062992" top="0.3937007874015748" bottom="0.3937007874015748" header="0.5118110236220472" footer="0"/>
  <pageSetup fitToHeight="5" fitToWidth="1" horizontalDpi="600" verticalDpi="600" orientation="landscape" paperSize="9" scale="70" r:id="rId2"/>
  <rowBreaks count="2" manualBreakCount="2">
    <brk id="77" max="255" man="1"/>
    <brk id="139" max="255" man="1"/>
  </rowBreaks>
  <ignoredErrors>
    <ignoredError sqref="D92 E9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Раткевич Марина Викторовна</dc:creator>
  <cp:keywords/>
  <dc:description/>
  <cp:lastModifiedBy>Раткевич Марина Викторовна</cp:lastModifiedBy>
  <cp:lastPrinted>2024-02-22T03:52:30Z</cp:lastPrinted>
  <dcterms:created xsi:type="dcterms:W3CDTF">2011-01-26T11:29:42Z</dcterms:created>
  <dcterms:modified xsi:type="dcterms:W3CDTF">2024-02-22T03:53:29Z</dcterms:modified>
  <cp:category/>
  <cp:version/>
  <cp:contentType/>
  <cp:contentStatus/>
</cp:coreProperties>
</file>